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3860" windowHeight="5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0" i="1" l="1"/>
  <c r="J159" i="1"/>
  <c r="J158" i="1"/>
  <c r="J157" i="1"/>
  <c r="J155" i="1"/>
  <c r="J154" i="1"/>
  <c r="J153" i="1"/>
  <c r="J152" i="1"/>
  <c r="I160" i="1"/>
  <c r="I159" i="1"/>
  <c r="I158" i="1"/>
  <c r="K158" i="1" s="1"/>
  <c r="I157" i="1"/>
  <c r="K157" i="1" s="1"/>
  <c r="I155" i="1"/>
  <c r="I154" i="1"/>
  <c r="I153" i="1"/>
  <c r="I152" i="1"/>
  <c r="G160" i="1"/>
  <c r="G159" i="1"/>
  <c r="G158" i="1"/>
  <c r="G157" i="1"/>
  <c r="G155" i="1"/>
  <c r="H155" i="1" s="1"/>
  <c r="G154" i="1"/>
  <c r="G153" i="1"/>
  <c r="G152" i="1"/>
  <c r="G147" i="1"/>
  <c r="F160" i="1"/>
  <c r="F159" i="1"/>
  <c r="F158" i="1"/>
  <c r="H158" i="1" s="1"/>
  <c r="F157" i="1"/>
  <c r="F155" i="1"/>
  <c r="F154" i="1"/>
  <c r="H154" i="1" s="1"/>
  <c r="F153" i="1"/>
  <c r="F152" i="1"/>
  <c r="F147" i="1"/>
  <c r="F142" i="1"/>
  <c r="J145" i="1"/>
  <c r="I145" i="1"/>
  <c r="G124" i="1"/>
  <c r="F120" i="1"/>
  <c r="G120" i="1"/>
  <c r="J135" i="1"/>
  <c r="K135" i="1" s="1"/>
  <c r="I135" i="1"/>
  <c r="G135" i="1"/>
  <c r="H135" i="1" s="1"/>
  <c r="F135" i="1"/>
  <c r="J139" i="1"/>
  <c r="I139" i="1"/>
  <c r="G139" i="1"/>
  <c r="F139" i="1"/>
  <c r="I134" i="1"/>
  <c r="J134" i="1"/>
  <c r="G134" i="1"/>
  <c r="F134" i="1"/>
  <c r="J133" i="1"/>
  <c r="I133" i="1"/>
  <c r="G133" i="1"/>
  <c r="F133" i="1"/>
  <c r="H133" i="1" s="1"/>
  <c r="J132" i="1"/>
  <c r="K132" i="1" s="1"/>
  <c r="I132" i="1"/>
  <c r="G132" i="1"/>
  <c r="F132" i="1"/>
  <c r="K134" i="1"/>
  <c r="H134" i="1"/>
  <c r="H132" i="1"/>
  <c r="H153" i="1"/>
  <c r="J106" i="1"/>
  <c r="I106" i="1"/>
  <c r="G106" i="1"/>
  <c r="F106" i="1"/>
  <c r="D89" i="1"/>
  <c r="E88" i="1"/>
  <c r="D88" i="1"/>
  <c r="H159" i="1"/>
  <c r="F102" i="1"/>
  <c r="G102" i="1"/>
  <c r="I102" i="1"/>
  <c r="J102" i="1"/>
  <c r="F103" i="1"/>
  <c r="G103" i="1"/>
  <c r="I103" i="1"/>
  <c r="J103" i="1"/>
  <c r="J68" i="1"/>
  <c r="I68" i="1"/>
  <c r="G68" i="1"/>
  <c r="F68" i="1"/>
  <c r="J67" i="1"/>
  <c r="I67" i="1"/>
  <c r="G67" i="1"/>
  <c r="F67" i="1"/>
  <c r="J32" i="1"/>
  <c r="I32" i="1"/>
  <c r="G32" i="1"/>
  <c r="F32" i="1"/>
  <c r="J31" i="1"/>
  <c r="I31" i="1"/>
  <c r="G31" i="1"/>
  <c r="F31" i="1"/>
  <c r="D30" i="1"/>
  <c r="E29" i="1"/>
  <c r="D29" i="1"/>
  <c r="D28" i="1"/>
  <c r="E27" i="1"/>
  <c r="D27" i="1"/>
  <c r="D26" i="1"/>
  <c r="E25" i="1"/>
  <c r="D25" i="1"/>
  <c r="D24" i="1"/>
  <c r="E23" i="1"/>
  <c r="D23" i="1"/>
  <c r="D22" i="1"/>
  <c r="E21" i="1"/>
  <c r="D21" i="1"/>
  <c r="D20" i="1"/>
  <c r="E19" i="1"/>
  <c r="D19" i="1"/>
  <c r="D18" i="1"/>
  <c r="E17" i="1"/>
  <c r="J35" i="1" s="1"/>
  <c r="D17" i="1"/>
  <c r="D16" i="1"/>
  <c r="E15" i="1"/>
  <c r="D15" i="1"/>
  <c r="D14" i="1"/>
  <c r="E13" i="1"/>
  <c r="D13" i="1"/>
  <c r="D12" i="1"/>
  <c r="E11" i="1"/>
  <c r="D11" i="1"/>
  <c r="E9" i="1"/>
  <c r="D9" i="1"/>
  <c r="D10" i="1"/>
  <c r="D48" i="1"/>
  <c r="E47" i="1"/>
  <c r="D47" i="1"/>
  <c r="D46" i="1"/>
  <c r="E45" i="1"/>
  <c r="D45" i="1"/>
  <c r="D83" i="1"/>
  <c r="E82" i="1"/>
  <c r="D82" i="1"/>
  <c r="D81" i="1"/>
  <c r="E80" i="1"/>
  <c r="D80" i="1"/>
  <c r="J150" i="1"/>
  <c r="I150" i="1"/>
  <c r="J125" i="1"/>
  <c r="G150" i="1"/>
  <c r="F150" i="1"/>
  <c r="J148" i="1"/>
  <c r="I148" i="1"/>
  <c r="G148" i="1"/>
  <c r="F148" i="1"/>
  <c r="J140" i="1"/>
  <c r="I140" i="1"/>
  <c r="J130" i="1"/>
  <c r="I130" i="1"/>
  <c r="I125" i="1"/>
  <c r="J120" i="1"/>
  <c r="I120" i="1"/>
  <c r="D54" i="1"/>
  <c r="E53" i="1"/>
  <c r="J71" i="1" s="1"/>
  <c r="D53" i="1"/>
  <c r="K160" i="1" l="1"/>
  <c r="K159" i="1"/>
  <c r="K155" i="1"/>
  <c r="H160" i="1"/>
  <c r="H157" i="1"/>
  <c r="H152" i="1"/>
  <c r="K133" i="1"/>
  <c r="K152" i="1"/>
  <c r="K154" i="1"/>
  <c r="K153" i="1"/>
  <c r="I35" i="1"/>
  <c r="I71" i="1"/>
  <c r="G71" i="1"/>
  <c r="H148" i="1"/>
  <c r="F71" i="1"/>
  <c r="F35" i="1"/>
  <c r="G35" i="1"/>
  <c r="H150" i="1"/>
  <c r="K150" i="1"/>
  <c r="K148" i="1"/>
  <c r="G145" i="1"/>
  <c r="F145" i="1"/>
  <c r="K140" i="1"/>
  <c r="G140" i="1"/>
  <c r="F140" i="1"/>
  <c r="K130" i="1"/>
  <c r="G130" i="1"/>
  <c r="F130" i="1"/>
  <c r="H130" i="1" s="1"/>
  <c r="G125" i="1"/>
  <c r="F125" i="1"/>
  <c r="J34" i="1"/>
  <c r="J41" i="1"/>
  <c r="J40" i="1"/>
  <c r="I40" i="1"/>
  <c r="J39" i="1"/>
  <c r="I38" i="1"/>
  <c r="J38" i="1"/>
  <c r="J37" i="1"/>
  <c r="J36" i="1"/>
  <c r="I36" i="1"/>
  <c r="I137" i="1" s="1"/>
  <c r="G34" i="1"/>
  <c r="F34" i="1"/>
  <c r="G117" i="1" s="1"/>
  <c r="J33" i="1"/>
  <c r="G112" i="1"/>
  <c r="G108" i="1"/>
  <c r="D101" i="1"/>
  <c r="E100" i="1"/>
  <c r="J112" i="1" s="1"/>
  <c r="D100" i="1"/>
  <c r="F112" i="1" s="1"/>
  <c r="D99" i="1"/>
  <c r="E98" i="1"/>
  <c r="G111" i="1" s="1"/>
  <c r="D98" i="1"/>
  <c r="D97" i="1"/>
  <c r="I110" i="1" s="1"/>
  <c r="E96" i="1"/>
  <c r="G110" i="1" s="1"/>
  <c r="D96" i="1"/>
  <c r="F110" i="1" s="1"/>
  <c r="D95" i="1"/>
  <c r="E94" i="1"/>
  <c r="G109" i="1" s="1"/>
  <c r="D94" i="1"/>
  <c r="F109" i="1" s="1"/>
  <c r="D93" i="1"/>
  <c r="E92" i="1"/>
  <c r="J108" i="1" s="1"/>
  <c r="D92" i="1"/>
  <c r="I108" i="1" s="1"/>
  <c r="G76" i="1"/>
  <c r="F76" i="1"/>
  <c r="G74" i="1"/>
  <c r="F74" i="1"/>
  <c r="D64" i="1"/>
  <c r="E63" i="1"/>
  <c r="J76" i="1" s="1"/>
  <c r="D63" i="1"/>
  <c r="D62" i="1"/>
  <c r="E61" i="1"/>
  <c r="J75" i="1" s="1"/>
  <c r="D61" i="1"/>
  <c r="I75" i="1" s="1"/>
  <c r="D60" i="1"/>
  <c r="E59" i="1"/>
  <c r="J74" i="1" s="1"/>
  <c r="D59" i="1"/>
  <c r="I74" i="1" s="1"/>
  <c r="D66" i="1"/>
  <c r="E65" i="1"/>
  <c r="G77" i="1" s="1"/>
  <c r="D65" i="1"/>
  <c r="F77" i="1" s="1"/>
  <c r="D58" i="1"/>
  <c r="E57" i="1"/>
  <c r="J73" i="1" s="1"/>
  <c r="D57" i="1"/>
  <c r="D90" i="1"/>
  <c r="D91" i="1"/>
  <c r="D87" i="1"/>
  <c r="I105" i="1" s="1"/>
  <c r="D85" i="1"/>
  <c r="I104" i="1" s="1"/>
  <c r="E90" i="1"/>
  <c r="J107" i="1" s="1"/>
  <c r="E86" i="1"/>
  <c r="G105" i="1" s="1"/>
  <c r="D86" i="1"/>
  <c r="E84" i="1"/>
  <c r="G104" i="1" s="1"/>
  <c r="D84" i="1"/>
  <c r="D56" i="1"/>
  <c r="I72" i="1" s="1"/>
  <c r="I138" i="1" s="1"/>
  <c r="D52" i="1"/>
  <c r="D50" i="1"/>
  <c r="E55" i="1"/>
  <c r="J72" i="1" s="1"/>
  <c r="J138" i="1" s="1"/>
  <c r="D55" i="1"/>
  <c r="E51" i="1"/>
  <c r="D51" i="1"/>
  <c r="E49" i="1"/>
  <c r="J69" i="1" s="1"/>
  <c r="D49" i="1"/>
  <c r="K120" i="1"/>
  <c r="J137" i="1" l="1"/>
  <c r="K137" i="1" s="1"/>
  <c r="J122" i="1"/>
  <c r="I112" i="1"/>
  <c r="F72" i="1"/>
  <c r="F138" i="1" s="1"/>
  <c r="J104" i="1"/>
  <c r="J129" i="1" s="1"/>
  <c r="G73" i="1"/>
  <c r="F111" i="1"/>
  <c r="F105" i="1"/>
  <c r="G41" i="1"/>
  <c r="H120" i="1"/>
  <c r="F73" i="1"/>
  <c r="H145" i="1"/>
  <c r="F104" i="1"/>
  <c r="F124" i="1" s="1"/>
  <c r="I76" i="1"/>
  <c r="F37" i="1"/>
  <c r="G39" i="1"/>
  <c r="F69" i="1"/>
  <c r="F75" i="1"/>
  <c r="I107" i="1"/>
  <c r="J77" i="1"/>
  <c r="F108" i="1"/>
  <c r="I33" i="1"/>
  <c r="I127" i="1" s="1"/>
  <c r="F123" i="1"/>
  <c r="G129" i="1"/>
  <c r="F144" i="1"/>
  <c r="G149" i="1"/>
  <c r="F149" i="1"/>
  <c r="G144" i="1"/>
  <c r="G119" i="1"/>
  <c r="J119" i="1"/>
  <c r="J123" i="1"/>
  <c r="I119" i="1"/>
  <c r="K119" i="1" s="1"/>
  <c r="F119" i="1"/>
  <c r="I117" i="1"/>
  <c r="F117" i="1"/>
  <c r="H117" i="1" s="1"/>
  <c r="H147" i="1"/>
  <c r="I37" i="1"/>
  <c r="F107" i="1"/>
  <c r="G75" i="1"/>
  <c r="I109" i="1"/>
  <c r="I111" i="1"/>
  <c r="F39" i="1"/>
  <c r="G72" i="1"/>
  <c r="G138" i="1" s="1"/>
  <c r="H138" i="1" s="1"/>
  <c r="G107" i="1"/>
  <c r="I73" i="1"/>
  <c r="I77" i="1"/>
  <c r="J109" i="1"/>
  <c r="I124" i="1" s="1"/>
  <c r="J111" i="1"/>
  <c r="F33" i="1"/>
  <c r="J117" i="1"/>
  <c r="G69" i="1"/>
  <c r="G143" i="1" s="1"/>
  <c r="J105" i="1"/>
  <c r="K139" i="1" s="1"/>
  <c r="J110" i="1"/>
  <c r="F38" i="1"/>
  <c r="K145" i="1"/>
  <c r="I69" i="1"/>
  <c r="I34" i="1"/>
  <c r="F41" i="1"/>
  <c r="I39" i="1"/>
  <c r="J142" i="1" s="1"/>
  <c r="G37" i="1"/>
  <c r="I122" i="1"/>
  <c r="K122" i="1" s="1"/>
  <c r="H140" i="1"/>
  <c r="K138" i="1"/>
  <c r="K125" i="1"/>
  <c r="H125" i="1"/>
  <c r="I41" i="1"/>
  <c r="F36" i="1"/>
  <c r="F137" i="1" s="1"/>
  <c r="F40" i="1"/>
  <c r="G33" i="1"/>
  <c r="G127" i="1" s="1"/>
  <c r="G36" i="1"/>
  <c r="G137" i="1" s="1"/>
  <c r="G38" i="1"/>
  <c r="G40" i="1"/>
  <c r="J70" i="1"/>
  <c r="J143" i="1" s="1"/>
  <c r="I70" i="1"/>
  <c r="G70" i="1"/>
  <c r="F70" i="1"/>
  <c r="J124" i="1" l="1"/>
  <c r="H119" i="1"/>
  <c r="F129" i="1"/>
  <c r="H129" i="1" s="1"/>
  <c r="I129" i="1"/>
  <c r="K129" i="1" s="1"/>
  <c r="H139" i="1"/>
  <c r="K117" i="1"/>
  <c r="H149" i="1"/>
  <c r="G123" i="1"/>
  <c r="F118" i="1"/>
  <c r="I118" i="1"/>
  <c r="I144" i="1"/>
  <c r="K144" i="1" s="1"/>
  <c r="I128" i="1"/>
  <c r="K128" i="1" s="1"/>
  <c r="I123" i="1"/>
  <c r="I149" i="1"/>
  <c r="H144" i="1"/>
  <c r="K127" i="1"/>
  <c r="G142" i="1"/>
  <c r="H142" i="1" s="1"/>
  <c r="J144" i="1"/>
  <c r="F127" i="1"/>
  <c r="H127" i="1" s="1"/>
  <c r="F122" i="1"/>
  <c r="H122" i="1" s="1"/>
  <c r="J149" i="1"/>
  <c r="G128" i="1"/>
  <c r="F143" i="1"/>
  <c r="H143" i="1" s="1"/>
  <c r="J118" i="1"/>
  <c r="G118" i="1"/>
  <c r="G122" i="1"/>
  <c r="J128" i="1"/>
  <c r="I143" i="1"/>
  <c r="K143" i="1" s="1"/>
  <c r="J147" i="1"/>
  <c r="J127" i="1"/>
  <c r="I147" i="1"/>
  <c r="I142" i="1"/>
  <c r="K142" i="1" s="1"/>
  <c r="H137" i="1"/>
  <c r="F128" i="1"/>
  <c r="H128" i="1" s="1"/>
  <c r="H124" i="1"/>
  <c r="K147" i="1" l="1"/>
  <c r="K149" i="1"/>
  <c r="K118" i="1"/>
  <c r="H118" i="1"/>
  <c r="K124" i="1"/>
  <c r="K123" i="1"/>
  <c r="H123" i="1"/>
</calcChain>
</file>

<file path=xl/sharedStrings.xml><?xml version="1.0" encoding="utf-8"?>
<sst xmlns="http://schemas.openxmlformats.org/spreadsheetml/2006/main" count="450" uniqueCount="71">
  <si>
    <t>Level error vector signal generator</t>
  </si>
  <si>
    <t>Additional level error I/Q modulator</t>
  </si>
  <si>
    <t>Attenuation tolerance of splitter</t>
  </si>
  <si>
    <t>Attenuation tolerance of matching pad</t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</si>
  <si>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BTC</t>
    </r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</si>
  <si>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RVZ</t>
    </r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</si>
  <si>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RAM</t>
    </r>
  </si>
  <si>
    <t>Condition</t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</si>
  <si>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NRP-Z92 </t>
    </r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</si>
  <si>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NRP-Z91 </t>
    </r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</si>
  <si>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FSV</t>
    </r>
  </si>
  <si>
    <t>Absolute level uncertainty at 64 MHz</t>
  </si>
  <si>
    <t>Frequency response re. 64 MHz</t>
  </si>
  <si>
    <t>+20 °C to +30 °C</t>
  </si>
  <si>
    <t>10 MHz ≤ f &lt; 3.6 GHz</t>
  </si>
  <si>
    <t>worst case uncertainty + dB</t>
  </si>
  <si>
    <t>worst case uncertainty - dB</t>
  </si>
  <si>
    <t>Kind of uncertainty</t>
  </si>
  <si>
    <t>Sensitivity result</t>
  </si>
  <si>
    <t>Absolute level measurement uncertainty</t>
  </si>
  <si>
    <t>Zero offset</t>
  </si>
  <si>
    <t>Measurement noise</t>
  </si>
  <si>
    <t>Expanded level measurement uncertainty</t>
  </si>
  <si>
    <t>@ -30 dBm after external zeroing</t>
  </si>
  <si>
    <t>@ -30 dBm</t>
  </si>
  <si>
    <t>standard uncertainty + dB</t>
  </si>
  <si>
    <t>standard uncertainty - dB</t>
  </si>
  <si>
    <t>Tolerance
+ dB</t>
  </si>
  <si>
    <t>Tolerance
- dB</t>
  </si>
  <si>
    <t>Instrument Type</t>
  </si>
  <si>
    <t>@ -23.3 dBm after external zeroing</t>
  </si>
  <si>
    <t>@ -23.3 dBm</t>
  </si>
  <si>
    <t>@ -42.7 dBm after external zeroing</t>
  </si>
  <si>
    <t>@ -42.7 dBm</t>
  </si>
  <si>
    <t>Adjacent channel selectivity result 4 and 5</t>
  </si>
  <si>
    <t>Zero offset absolute (pW)</t>
  </si>
  <si>
    <t>Noise absolute (pW)</t>
  </si>
  <si>
    <t>Signal level (dBm)</t>
  </si>
  <si>
    <r>
      <t xml:space="preserve">standard uncertainty </t>
    </r>
    <r>
      <rPr>
        <b/>
        <sz val="10"/>
        <color theme="1"/>
        <rFont val="Arial"/>
        <family val="2"/>
      </rPr>
      <t>±</t>
    </r>
    <r>
      <rPr>
        <b/>
        <sz val="10"/>
        <color theme="1"/>
        <rFont val="Arial"/>
        <family val="2"/>
        <scheme val="minor"/>
      </rPr>
      <t xml:space="preserve"> dB</t>
    </r>
  </si>
  <si>
    <t>@ -50 dBm after external zeroing</t>
  </si>
  <si>
    <t>@ -50 dBm</t>
  </si>
  <si>
    <t>@ -63 dBm after external zeroing</t>
  </si>
  <si>
    <t>@ -63 dBm</t>
  </si>
  <si>
    <t>@ -51 dBm after external zeroing</t>
  </si>
  <si>
    <t>@ -51 dBm</t>
  </si>
  <si>
    <t>@ -55 dBm after external zeroing</t>
  </si>
  <si>
    <t>@ -55 dBm</t>
  </si>
  <si>
    <t>@ -58 dBm after external zeroing</t>
  </si>
  <si>
    <t>@ -58 dBm</t>
  </si>
  <si>
    <t>Adjacent channel selectivity result 1</t>
  </si>
  <si>
    <t>Adjacent channel selectivity result 2</t>
  </si>
  <si>
    <r>
      <t xml:space="preserve">worst case uncertainty </t>
    </r>
    <r>
      <rPr>
        <sz val="10"/>
        <color theme="1"/>
        <rFont val="Arial"/>
        <family val="2"/>
      </rPr>
      <t>±</t>
    </r>
    <r>
      <rPr>
        <sz val="10"/>
        <color theme="1"/>
        <rFont val="Arial"/>
        <family val="2"/>
        <scheme val="minor"/>
      </rPr>
      <t xml:space="preserve"> dB</t>
    </r>
  </si>
  <si>
    <r>
      <t>R&amp;S</t>
    </r>
    <r>
      <rPr>
        <vertAlign val="superscript"/>
        <sz val="10"/>
        <color theme="1"/>
        <rFont val="Arial"/>
        <family val="2"/>
        <scheme val="minor"/>
      </rPr>
      <t>®</t>
    </r>
    <r>
      <rPr>
        <sz val="10"/>
        <color theme="1"/>
        <rFont val="Arial"/>
        <family val="2"/>
        <scheme val="minor"/>
      </rPr>
      <t xml:space="preserve"> NRP6A</t>
    </r>
  </si>
  <si>
    <t>between -70 dBm and -20 dBm
 (+15 °C to +35 °C)</t>
  </si>
  <si>
    <t>Blocking result</t>
  </si>
  <si>
    <t>@ -35 dBm after external zeroing</t>
  </si>
  <si>
    <t>@ -35 dBm</t>
  </si>
  <si>
    <t>C level increased by 30 dB for meas.</t>
  </si>
  <si>
    <t>Adjacent channel selectivity result 3 DVB-T2</t>
  </si>
  <si>
    <t>between -20 dBm and 0 dBm
 (+15 °C to +35 °C)</t>
  </si>
  <si>
    <t>between -67 dBm and -19 dBm
 (+15 °C to +35 °C)</t>
  </si>
  <si>
    <t>between -19 dBm and +1 dBm
 (+15 °C to +35 °C)</t>
  </si>
  <si>
    <t>between -57 dBm and +20 dBm
 (+15 °C to +35 °C)</t>
  </si>
  <si>
    <t>@ -12 dBm after external zeroing</t>
  </si>
  <si>
    <t>@ -12 dBm</t>
  </si>
  <si>
    <t>@ -4 dBm after external zeroing</t>
  </si>
  <si>
    <t>@ -4 dBm</t>
  </si>
  <si>
    <t>Adjacent channel selectivity result 3 DVB-T</t>
  </si>
  <si>
    <t>Overloading result 1</t>
  </si>
  <si>
    <t>Overloading result 2 and 3</t>
  </si>
  <si>
    <t>Total level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</si>
</sst>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34"/>
      <color theme="4"/>
      <name val="Arial Narrow"/>
      <family val="2"/>
      <scheme val="major"/>
    </font>
    <font>
      <sz val="24"/>
      <color theme="4"/>
      <name val="Arial Narrow"/>
      <family val="2"/>
      <scheme val="maj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theme="2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7F7F7F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rgb="FF3F3F3F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Border="0" applyAlignment="0" applyProtection="0"/>
    <xf numFmtId="0" fontId="5" fillId="0" borderId="2" applyNumberFormat="0" applyFill="0" applyBorder="0" applyAlignment="0" applyProtection="0"/>
    <xf numFmtId="0" fontId="6" fillId="0" borderId="3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10" fillId="4" borderId="0" applyNumberFormat="0" applyBorder="0" applyAlignment="0" applyProtection="0"/>
    <xf numFmtId="0" fontId="14" fillId="5" borderId="4" applyNumberFormat="0" applyAlignment="0" applyProtection="0"/>
    <xf numFmtId="0" fontId="16" fillId="6" borderId="5" applyNumberFormat="0" applyAlignment="0" applyProtection="0"/>
    <xf numFmtId="0" fontId="11" fillId="6" borderId="4" applyNumberFormat="0" applyAlignment="0" applyProtection="0"/>
    <xf numFmtId="0" fontId="15" fillId="0" borderId="6" applyNumberFormat="0" applyFill="0" applyAlignment="0" applyProtection="0"/>
    <xf numFmtId="0" fontId="12" fillId="7" borderId="7" applyNumberFormat="0" applyAlignment="0" applyProtection="0"/>
    <xf numFmtId="0" fontId="8" fillId="0" borderId="0" applyNumberFormat="0" applyFill="0" applyBorder="0" applyAlignment="0" applyProtection="0"/>
    <xf numFmtId="0" fontId="2" fillId="8" borderId="8" applyNumberFormat="0" applyAlignment="0" applyProtection="0"/>
    <xf numFmtId="0" fontId="13" fillId="0" borderId="0" applyNumberFormat="0" applyFill="0" applyBorder="0" applyAlignment="0" applyProtection="0"/>
    <xf numFmtId="0" fontId="7" fillId="0" borderId="9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49" fontId="0" fillId="0" borderId="0" xfId="0" applyNumberFormat="1" applyAlignment="1"/>
    <xf numFmtId="49" fontId="0" fillId="0" borderId="0" xfId="0" applyNumberFormat="1"/>
    <xf numFmtId="49" fontId="0" fillId="0" borderId="0" xfId="0" applyNumberFormat="1" applyAlignment="1">
      <alignment wrapText="1"/>
    </xf>
    <xf numFmtId="164" fontId="0" fillId="0" borderId="0" xfId="0" applyNumberFormat="1"/>
    <xf numFmtId="2" fontId="7" fillId="0" borderId="0" xfId="0" applyNumberFormat="1" applyFont="1" applyAlignment="1">
      <alignment wrapText="1"/>
    </xf>
    <xf numFmtId="2" fontId="7" fillId="0" borderId="0" xfId="0" applyNumberFormat="1" applyFont="1"/>
    <xf numFmtId="164" fontId="7" fillId="0" borderId="0" xfId="0" applyNumberFormat="1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164" fontId="0" fillId="0" borderId="0" xfId="0" applyNumberFormat="1" applyFont="1"/>
  </cellXfs>
  <cellStyles count="18"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</border>
    </dxf>
    <dxf>
      <font>
        <b/>
        <i val="0"/>
      </font>
      <fill>
        <patternFill>
          <bgColor theme="7" tint="0.59996337778862885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ont>
        <b/>
        <i val="0"/>
        <color auto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</dxfs>
  <tableStyles count="2" defaultTableStyle="TableStyleMedium2" defaultPivotStyle="Rohde &amp; Schwarz Coloured PrivotTable">
    <tableStyle name="Rohde &amp; Schwarz Coloured PrivotTable" table="0" count="10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ubheading" dxfId="8"/>
      <tableStyleElement type="pageFieldLabels" dxfId="7"/>
      <tableStyleElement type="pageFieldValues" dxfId="6"/>
    </tableStyle>
    <tableStyle name="Rohde &amp; Schwarz Coloured Table" pivot="0" count="6">
      <tableStyleElement type="wholeTable" dxfId="5"/>
      <tableStyleElement type="headerRow" dxfId="4"/>
      <tableStyleElement type="totalRow" dxfId="3"/>
      <tableStyleElement type="firstColumn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_Rohde und Schwarz">
  <a:themeElements>
    <a:clrScheme name="Rohde &amp; Schwarz Colors">
      <a:dk1>
        <a:srgbClr val="000000"/>
      </a:dk1>
      <a:lt1>
        <a:srgbClr val="FFFFFF"/>
      </a:lt1>
      <a:dk2>
        <a:srgbClr val="165F9A"/>
      </a:dk2>
      <a:lt2>
        <a:srgbClr val="F6960F"/>
      </a:lt2>
      <a:accent1>
        <a:srgbClr val="009DEC"/>
      </a:accent1>
      <a:accent2>
        <a:srgbClr val="EF2433"/>
      </a:accent2>
      <a:accent3>
        <a:srgbClr val="009759"/>
      </a:accent3>
      <a:accent4>
        <a:srgbClr val="AEB5BB"/>
      </a:accent4>
      <a:accent5>
        <a:srgbClr val="0091B1"/>
      </a:accent5>
      <a:accent6>
        <a:srgbClr val="5A3275"/>
      </a:accent6>
      <a:hlink>
        <a:srgbClr val="009DEC"/>
      </a:hlink>
      <a:folHlink>
        <a:srgbClr val="933973"/>
      </a:folHlink>
    </a:clrScheme>
    <a:fontScheme name="Rohde &amp; Schwarz Font">
      <a:majorFont>
        <a:latin typeface="Arial Narrow"/>
        <a:ea typeface="Arial Unicode MS"/>
        <a:cs typeface="Arial Unicode MS"/>
      </a:majorFont>
      <a:minorFont>
        <a:latin typeface="Arial"/>
        <a:ea typeface="Arial Unicode MS"/>
        <a:cs typeface="Arial Unicode MS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ot="0" spcFirstLastPara="0" vertOverflow="overflow" horzOverflow="overflow" vert="horz" wrap="square" lIns="0" tIns="0" rIns="0" bIns="0" numCol="1" spcCol="0" rtlCol="0" fromWordArt="0" anchor="t" anchorCtr="0" forceAA="0" compatLnSpc="1">
        <a:prstTxWarp prst="textNoShape">
          <a:avLst/>
        </a:prstTxWarp>
        <a:noAutofit/>
      </a:bodyPr>
      <a:lstStyle>
        <a:defPPr>
          <a:defRPr sz="2400"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810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>
          <a:lnSpc>
            <a:spcPct val="120000"/>
          </a:lnSpc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A121" zoomScaleNormal="100" workbookViewId="0">
      <selection activeCell="J161" sqref="J161"/>
    </sheetView>
  </sheetViews>
  <sheetFormatPr defaultColWidth="8.85546875" defaultRowHeight="12.75" x14ac:dyDescent="0.2"/>
  <cols>
    <col min="1" max="1" width="38.7109375" bestFit="1" customWidth="1"/>
    <col min="2" max="2" width="15.28515625" customWidth="1"/>
    <col min="3" max="3" width="32" style="5" bestFit="1" customWidth="1"/>
    <col min="4" max="4" width="8.85546875" customWidth="1"/>
    <col min="6" max="7" width="10.140625" style="3" customWidth="1"/>
    <col min="8" max="8" width="10.85546875" style="12" customWidth="1"/>
    <col min="9" max="9" width="9.85546875" style="3" customWidth="1"/>
    <col min="10" max="10" width="10.28515625" style="3" customWidth="1"/>
    <col min="11" max="11" width="11.5703125" style="9" customWidth="1"/>
    <col min="12" max="12" width="16" bestFit="1" customWidth="1"/>
    <col min="14" max="14" width="12.28515625" customWidth="1"/>
  </cols>
  <sheetData>
    <row r="1" spans="1:15" ht="38.25" x14ac:dyDescent="0.2">
      <c r="A1" t="s">
        <v>17</v>
      </c>
      <c r="B1" s="1" t="s">
        <v>29</v>
      </c>
      <c r="C1" s="4" t="s">
        <v>7</v>
      </c>
      <c r="D1" s="1" t="s">
        <v>27</v>
      </c>
      <c r="E1" s="1" t="s">
        <v>28</v>
      </c>
      <c r="F1" s="2" t="s">
        <v>15</v>
      </c>
      <c r="G1" s="2" t="s">
        <v>16</v>
      </c>
      <c r="H1" s="11" t="s">
        <v>51</v>
      </c>
      <c r="I1" s="2" t="s">
        <v>25</v>
      </c>
      <c r="J1" s="2" t="s">
        <v>26</v>
      </c>
      <c r="K1" s="8" t="s">
        <v>38</v>
      </c>
    </row>
    <row r="2" spans="1:15" ht="14.25" x14ac:dyDescent="0.2">
      <c r="A2" t="s">
        <v>0</v>
      </c>
      <c r="B2" t="s">
        <v>4</v>
      </c>
      <c r="D2">
        <v>0.5</v>
      </c>
      <c r="E2">
        <v>0.5</v>
      </c>
    </row>
    <row r="3" spans="1:15" ht="14.25" x14ac:dyDescent="0.2">
      <c r="A3" t="s">
        <v>1</v>
      </c>
      <c r="B3" t="s">
        <v>4</v>
      </c>
      <c r="D3">
        <v>0.3</v>
      </c>
      <c r="E3">
        <v>0.3</v>
      </c>
    </row>
    <row r="4" spans="1:15" ht="14.25" x14ac:dyDescent="0.2">
      <c r="A4" t="s">
        <v>2</v>
      </c>
      <c r="B4" t="s">
        <v>5</v>
      </c>
      <c r="D4">
        <v>0.1</v>
      </c>
      <c r="E4">
        <v>0.1</v>
      </c>
    </row>
    <row r="5" spans="1:15" ht="14.25" x14ac:dyDescent="0.2">
      <c r="A5" t="s">
        <v>3</v>
      </c>
      <c r="B5" t="s">
        <v>6</v>
      </c>
      <c r="D5">
        <v>0.15</v>
      </c>
      <c r="E5">
        <v>0.05</v>
      </c>
    </row>
    <row r="7" spans="1:15" ht="38.25" x14ac:dyDescent="0.2">
      <c r="A7" t="s">
        <v>19</v>
      </c>
      <c r="B7" t="s">
        <v>52</v>
      </c>
      <c r="C7" s="6" t="s">
        <v>53</v>
      </c>
      <c r="D7">
        <v>8.1000000000000003E-2</v>
      </c>
      <c r="E7">
        <v>8.1000000000000003E-2</v>
      </c>
      <c r="L7" s="1" t="s">
        <v>35</v>
      </c>
      <c r="M7">
        <v>235</v>
      </c>
      <c r="N7" s="1" t="s">
        <v>36</v>
      </c>
      <c r="O7">
        <v>49</v>
      </c>
    </row>
    <row r="8" spans="1:15" ht="25.5" x14ac:dyDescent="0.2">
      <c r="A8" t="s">
        <v>19</v>
      </c>
      <c r="B8" t="s">
        <v>52</v>
      </c>
      <c r="C8" s="6" t="s">
        <v>59</v>
      </c>
      <c r="D8">
        <v>8.3000000000000004E-2</v>
      </c>
      <c r="E8">
        <v>8.3000000000000004E-2</v>
      </c>
      <c r="L8" s="1"/>
      <c r="N8" s="1"/>
    </row>
    <row r="9" spans="1:15" ht="14.25" x14ac:dyDescent="0.2">
      <c r="B9" t="s">
        <v>52</v>
      </c>
      <c r="C9" s="6" t="s">
        <v>65</v>
      </c>
      <c r="D9" s="7">
        <f>10*LOG10((10^(($M9+90)/10)+$M$7) /(10^(($M9+90)/10)))</f>
        <v>2.563610521562132E-6</v>
      </c>
      <c r="E9" s="7">
        <f>10*LOG10((10^(($M9+90)/10)+$M$7) /(10^(($M9+90)/10)))</f>
        <v>2.563610521562132E-6</v>
      </c>
      <c r="L9" t="s">
        <v>37</v>
      </c>
      <c r="M9">
        <v>-4</v>
      </c>
      <c r="N9" s="1"/>
    </row>
    <row r="10" spans="1:15" ht="14.25" x14ac:dyDescent="0.2">
      <c r="B10" t="s">
        <v>52</v>
      </c>
      <c r="C10" s="6" t="s">
        <v>66</v>
      </c>
      <c r="D10" s="7">
        <f>10*LOG10((10^(($M9+90)/10)+$O$7) /(10^(($M9+90)/10)))</f>
        <v>5.3454019107771244E-7</v>
      </c>
      <c r="E10">
        <v>0</v>
      </c>
      <c r="L10" s="1"/>
      <c r="N10" s="1"/>
    </row>
    <row r="11" spans="1:15" ht="14.25" x14ac:dyDescent="0.2">
      <c r="B11" t="s">
        <v>52</v>
      </c>
      <c r="C11" s="6" t="s">
        <v>63</v>
      </c>
      <c r="D11" s="7">
        <f>10*LOG10((10^(($M11+90)/10)+$M$7) /(10^(($M11+90)/10)))</f>
        <v>1.6175263523269212E-5</v>
      </c>
      <c r="E11" s="7">
        <f>10*LOG10((10^(($M11+90)/10)+$M$7) /(10^(($M11+90)/10)))</f>
        <v>1.6175263523269212E-5</v>
      </c>
      <c r="L11" t="s">
        <v>37</v>
      </c>
      <c r="M11">
        <v>-12</v>
      </c>
      <c r="N11" s="1"/>
    </row>
    <row r="12" spans="1:15" ht="14.25" x14ac:dyDescent="0.2">
      <c r="B12" t="s">
        <v>52</v>
      </c>
      <c r="C12" s="6" t="s">
        <v>64</v>
      </c>
      <c r="D12" s="7">
        <f>10*LOG10((10^(($M11+90)/10)+$O$7) /(10^(($M11+90)/10)))</f>
        <v>3.3727194934475339E-6</v>
      </c>
      <c r="E12">
        <v>0</v>
      </c>
      <c r="L12" s="1"/>
      <c r="N12" s="1"/>
    </row>
    <row r="13" spans="1:15" ht="14.25" x14ac:dyDescent="0.2">
      <c r="A13" t="s">
        <v>20</v>
      </c>
      <c r="B13" t="s">
        <v>52</v>
      </c>
      <c r="C13" s="6" t="s">
        <v>30</v>
      </c>
      <c r="D13" s="7">
        <f>10*LOG10((10^(($M13+90)/10)+$M$7) /(10^(($M13+90)/10)))</f>
        <v>2.1819322622946923E-4</v>
      </c>
      <c r="E13" s="7">
        <f>10*LOG10((10^(($M13+90)/10)+$M$7) /(10^(($M13+90)/10)))</f>
        <v>2.1819322622946923E-4</v>
      </c>
      <c r="L13" t="s">
        <v>37</v>
      </c>
      <c r="M13">
        <v>-23.3</v>
      </c>
    </row>
    <row r="14" spans="1:15" ht="14.25" x14ac:dyDescent="0.2">
      <c r="A14" t="s">
        <v>21</v>
      </c>
      <c r="B14" t="s">
        <v>52</v>
      </c>
      <c r="C14" s="6" t="s">
        <v>31</v>
      </c>
      <c r="D14" s="7">
        <f>10*LOG10((10^(($M13+90)/10)+$O$7) /(10^(($M13+90)/10)))</f>
        <v>4.5496513450716758E-5</v>
      </c>
      <c r="E14">
        <v>0</v>
      </c>
    </row>
    <row r="15" spans="1:15" ht="14.25" x14ac:dyDescent="0.2">
      <c r="A15" t="s">
        <v>20</v>
      </c>
      <c r="B15" t="s">
        <v>52</v>
      </c>
      <c r="C15" s="6" t="s">
        <v>23</v>
      </c>
      <c r="D15" s="7">
        <f>10*LOG10((10^(($M15+90)/10)+$M$7) /(10^(($M15+90)/10)))</f>
        <v>1.0204721316928499E-3</v>
      </c>
      <c r="E15" s="7">
        <f>10*LOG10((10^(($M15+90)/10)+$M$7) /(10^(($M15+90)/10)))</f>
        <v>1.0204721316928499E-3</v>
      </c>
      <c r="L15" t="s">
        <v>37</v>
      </c>
      <c r="M15">
        <v>-30</v>
      </c>
    </row>
    <row r="16" spans="1:15" ht="14.25" x14ac:dyDescent="0.2">
      <c r="A16" t="s">
        <v>21</v>
      </c>
      <c r="B16" t="s">
        <v>52</v>
      </c>
      <c r="C16" s="6" t="s">
        <v>24</v>
      </c>
      <c r="D16" s="7">
        <f>10*LOG10((10^(($M15+90)/10)+$O$7) /(10^(($M15+90)/10)))</f>
        <v>2.1279908259749745E-4</v>
      </c>
      <c r="E16">
        <v>0</v>
      </c>
    </row>
    <row r="17" spans="1:13" ht="14.25" x14ac:dyDescent="0.2">
      <c r="A17" t="s">
        <v>20</v>
      </c>
      <c r="B17" t="s">
        <v>52</v>
      </c>
      <c r="C17" s="6" t="s">
        <v>55</v>
      </c>
      <c r="D17" s="7">
        <f>10*LOG10((10^(($M17+90)/10)+$M$7) /(10^(($M17+90)/10)))</f>
        <v>3.2261967825742625E-3</v>
      </c>
      <c r="E17" s="7">
        <f>10*LOG10((10^(($M17+90)/10)+$M$7) /(10^(($M17+90)/10)))</f>
        <v>3.2261967825742625E-3</v>
      </c>
      <c r="L17" t="s">
        <v>37</v>
      </c>
      <c r="M17">
        <v>-35</v>
      </c>
    </row>
    <row r="18" spans="1:13" ht="14.25" x14ac:dyDescent="0.2">
      <c r="A18" t="s">
        <v>21</v>
      </c>
      <c r="B18" t="s">
        <v>52</v>
      </c>
      <c r="C18" s="6" t="s">
        <v>56</v>
      </c>
      <c r="D18" s="7">
        <f>10*LOG10((10^(($M17+90)/10)+$O$7) /(10^(($M17+90)/10)))</f>
        <v>6.7289413998074417E-4</v>
      </c>
      <c r="E18">
        <v>0</v>
      </c>
    </row>
    <row r="19" spans="1:13" ht="14.25" x14ac:dyDescent="0.2">
      <c r="A19" t="s">
        <v>20</v>
      </c>
      <c r="B19" t="s">
        <v>52</v>
      </c>
      <c r="C19" s="6" t="s">
        <v>32</v>
      </c>
      <c r="D19" s="7">
        <f>10*LOG10((10^(($M19+90)/10)+$M$7) /(10^(($M19+90)/10)))</f>
        <v>1.8962853327531507E-2</v>
      </c>
      <c r="E19" s="7">
        <f>10*LOG10((10^(($M19+90)/10)+$M$7) /(10^(($M19+90)/10)))</f>
        <v>1.8962853327531507E-2</v>
      </c>
      <c r="L19" t="s">
        <v>37</v>
      </c>
      <c r="M19">
        <v>-42.7</v>
      </c>
    </row>
    <row r="20" spans="1:13" ht="14.25" x14ac:dyDescent="0.2">
      <c r="A20" t="s">
        <v>21</v>
      </c>
      <c r="B20" t="s">
        <v>52</v>
      </c>
      <c r="C20" s="6" t="s">
        <v>33</v>
      </c>
      <c r="D20" s="7">
        <f>10*LOG10((10^(($M19+90)/10)+$O$7) /(10^(($M19+90)/10)))</f>
        <v>3.9607947397014972E-3</v>
      </c>
      <c r="E20">
        <v>0</v>
      </c>
    </row>
    <row r="21" spans="1:13" ht="14.25" x14ac:dyDescent="0.2">
      <c r="A21" t="s">
        <v>20</v>
      </c>
      <c r="B21" t="s">
        <v>52</v>
      </c>
      <c r="C21" s="6" t="s">
        <v>39</v>
      </c>
      <c r="D21" s="7">
        <f>10*LOG10((10^(($M21+90)/10)+$M$7) /(10^(($M21+90)/10)))</f>
        <v>0.100878469985245</v>
      </c>
      <c r="E21" s="7">
        <f>10*LOG10((10^(($M21+90)/10)+$M$7) /(10^(($M21+90)/10)))</f>
        <v>0.100878469985245</v>
      </c>
      <c r="L21" t="s">
        <v>37</v>
      </c>
      <c r="M21">
        <v>-50</v>
      </c>
    </row>
    <row r="22" spans="1:13" ht="14.25" x14ac:dyDescent="0.2">
      <c r="A22" t="s">
        <v>21</v>
      </c>
      <c r="B22" t="s">
        <v>52</v>
      </c>
      <c r="C22" s="6" t="s">
        <v>40</v>
      </c>
      <c r="D22" s="7">
        <f>10*LOG10((10^(($M21+90)/10)+$O$7) /(10^(($M21+90)/10)))</f>
        <v>2.122846225161637E-2</v>
      </c>
      <c r="E22">
        <v>0</v>
      </c>
    </row>
    <row r="23" spans="1:13" ht="14.25" x14ac:dyDescent="0.2">
      <c r="A23" t="s">
        <v>20</v>
      </c>
      <c r="B23" t="s">
        <v>52</v>
      </c>
      <c r="C23" s="6" t="s">
        <v>43</v>
      </c>
      <c r="D23" s="7">
        <f>10*LOG10((10^(($M23+90)/10)+$M$7) /(10^(($M23+90)/10)))</f>
        <v>0.12662100071681154</v>
      </c>
      <c r="E23" s="7">
        <f>10*LOG10((10^(($M23+90)/10)+$M$7) /(10^(($M23+90)/10)))</f>
        <v>0.12662100071681154</v>
      </c>
      <c r="L23" t="s">
        <v>37</v>
      </c>
      <c r="M23">
        <v>-51</v>
      </c>
    </row>
    <row r="24" spans="1:13" ht="14.25" x14ac:dyDescent="0.2">
      <c r="A24" t="s">
        <v>21</v>
      </c>
      <c r="B24" t="s">
        <v>52</v>
      </c>
      <c r="C24" s="6" t="s">
        <v>44</v>
      </c>
      <c r="D24" s="7">
        <f>10*LOG10((10^(($M23+90)/10)+$O$7) /(10^(($M23+90)/10)))</f>
        <v>2.6708180211727477E-2</v>
      </c>
      <c r="E24">
        <v>0</v>
      </c>
    </row>
    <row r="25" spans="1:13" ht="14.25" x14ac:dyDescent="0.2">
      <c r="A25" t="s">
        <v>20</v>
      </c>
      <c r="B25" t="s">
        <v>52</v>
      </c>
      <c r="C25" s="6" t="s">
        <v>45</v>
      </c>
      <c r="D25" s="7">
        <f>10*LOG10((10^(($M25+90)/10)+$M$7) /(10^(($M25+90)/10)))</f>
        <v>0.31131043293656746</v>
      </c>
      <c r="E25" s="7">
        <f>10*LOG10((10^(($M25+90)/10)+$M$7) /(10^(($M25+90)/10)))</f>
        <v>0.31131043293656746</v>
      </c>
      <c r="L25" t="s">
        <v>37</v>
      </c>
      <c r="M25">
        <v>-55</v>
      </c>
    </row>
    <row r="26" spans="1:13" ht="14.25" x14ac:dyDescent="0.2">
      <c r="A26" t="s">
        <v>21</v>
      </c>
      <c r="B26" t="s">
        <v>52</v>
      </c>
      <c r="C26" s="6" t="s">
        <v>46</v>
      </c>
      <c r="D26" s="7">
        <f>10*LOG10((10^(($M25+90)/10)+$O$7) /(10^(($M25+90)/10)))</f>
        <v>6.6778580628059372E-2</v>
      </c>
      <c r="E26">
        <v>0</v>
      </c>
    </row>
    <row r="27" spans="1:13" ht="14.25" x14ac:dyDescent="0.2">
      <c r="A27" t="s">
        <v>20</v>
      </c>
      <c r="B27" t="s">
        <v>52</v>
      </c>
      <c r="C27" s="6" t="s">
        <v>47</v>
      </c>
      <c r="D27" s="7">
        <f>10*LOG10((10^(($M27+90)/10)+$M$7) /(10^(($M27+90)/10)))</f>
        <v>0.60045900465345592</v>
      </c>
      <c r="E27" s="7">
        <f>10*LOG10((10^(($M27+90)/10)+$M$7) /(10^(($M27+90)/10)))</f>
        <v>0.60045900465345592</v>
      </c>
      <c r="L27" t="s">
        <v>37</v>
      </c>
      <c r="M27">
        <v>-58</v>
      </c>
    </row>
    <row r="28" spans="1:13" ht="14.25" x14ac:dyDescent="0.2">
      <c r="A28" t="s">
        <v>21</v>
      </c>
      <c r="B28" t="s">
        <v>52</v>
      </c>
      <c r="C28" s="6" t="s">
        <v>48</v>
      </c>
      <c r="D28" s="7">
        <f>10*LOG10((10^(($M27+90)/10)+$O$7) /(10^(($M27+90)/10)))</f>
        <v>0.13223663309705019</v>
      </c>
      <c r="E28">
        <v>0</v>
      </c>
    </row>
    <row r="29" spans="1:13" ht="14.25" x14ac:dyDescent="0.2">
      <c r="A29" t="s">
        <v>20</v>
      </c>
      <c r="B29" t="s">
        <v>52</v>
      </c>
      <c r="C29" s="6" t="s">
        <v>41</v>
      </c>
      <c r="D29" s="7">
        <f>10*LOG10((10^(($M29+90)/10)+$M$7) /(10^(($M29+90)/10)))</f>
        <v>1.6698828198690117</v>
      </c>
      <c r="E29" s="7">
        <f>10*LOG10((10^(($M29+90)/10)+$M$7) /(10^(($M29+90)/10)))</f>
        <v>1.6698828198690117</v>
      </c>
      <c r="L29" t="s">
        <v>37</v>
      </c>
      <c r="M29">
        <v>-63</v>
      </c>
    </row>
    <row r="30" spans="1:13" ht="14.25" x14ac:dyDescent="0.2">
      <c r="A30" t="s">
        <v>21</v>
      </c>
      <c r="B30" t="s">
        <v>52</v>
      </c>
      <c r="C30" s="6" t="s">
        <v>42</v>
      </c>
      <c r="D30" s="7">
        <f>10*LOG10((10^(($M29+90)/10)+$O$7) /(10^(($M29+90)/10)))</f>
        <v>0.4051050893706355</v>
      </c>
      <c r="E30">
        <v>0</v>
      </c>
    </row>
    <row r="31" spans="1:13" ht="14.25" x14ac:dyDescent="0.2">
      <c r="A31" t="s">
        <v>22</v>
      </c>
      <c r="B31" t="s">
        <v>52</v>
      </c>
      <c r="C31" s="6" t="s">
        <v>65</v>
      </c>
      <c r="F31" s="7">
        <f>D8+D9+D10</f>
        <v>8.3003098150712648E-2</v>
      </c>
      <c r="G31" s="7">
        <f>E8+E9+E10</f>
        <v>8.3002563610521565E-2</v>
      </c>
      <c r="I31" s="7">
        <f>SQRT(D8^2+D9^2+D10^2)</f>
        <v>8.300000004131225E-2</v>
      </c>
      <c r="J31" s="7">
        <f>SQRT(E8^2+E9^2+E10^2)</f>
        <v>8.300000003959096E-2</v>
      </c>
    </row>
    <row r="32" spans="1:13" ht="14.25" x14ac:dyDescent="0.2">
      <c r="A32" t="s">
        <v>22</v>
      </c>
      <c r="B32" t="s">
        <v>52</v>
      </c>
      <c r="C32" s="6" t="s">
        <v>63</v>
      </c>
      <c r="F32" s="7">
        <f>D8+D11+D12</f>
        <v>8.3019547983016723E-2</v>
      </c>
      <c r="G32" s="7">
        <f>E8+E11+E12</f>
        <v>8.301617526352327E-2</v>
      </c>
      <c r="I32" s="7">
        <f>SQRT(D8^2+D11^2+D12^2)</f>
        <v>8.3000001644664978E-2</v>
      </c>
      <c r="J32" s="7">
        <f>SQRT(E8^2+E11^2+E12^2)</f>
        <v>8.3000001576139446E-2</v>
      </c>
    </row>
    <row r="33" spans="1:15" ht="14.25" x14ac:dyDescent="0.2">
      <c r="A33" t="s">
        <v>22</v>
      </c>
      <c r="B33" t="s">
        <v>52</v>
      </c>
      <c r="C33" s="6" t="s">
        <v>30</v>
      </c>
      <c r="F33" s="7">
        <f>D7+D13+D14</f>
        <v>8.1263689739680192E-2</v>
      </c>
      <c r="G33" s="7">
        <f>E7+E13+E14</f>
        <v>8.1218193226229474E-2</v>
      </c>
      <c r="I33" s="7">
        <f>SQRT(D7^2+D13^2+D14^2)</f>
        <v>8.1000306655078222E-2</v>
      </c>
      <c r="J33" s="7">
        <f>SQRT(E7^2+E13^2+E14^2)</f>
        <v>8.1000293877763016E-2</v>
      </c>
    </row>
    <row r="34" spans="1:15" ht="14.25" x14ac:dyDescent="0.2">
      <c r="A34" t="s">
        <v>22</v>
      </c>
      <c r="B34" t="s">
        <v>52</v>
      </c>
      <c r="C34" s="6" t="s">
        <v>23</v>
      </c>
      <c r="F34" s="7">
        <f>D7+D15+D16</f>
        <v>8.2233271214290346E-2</v>
      </c>
      <c r="G34" s="7">
        <f>E7+E15+E16</f>
        <v>8.2020472131692848E-2</v>
      </c>
      <c r="H34" s="13"/>
      <c r="I34" s="7">
        <f>SQRT(D7^2+D15^2+D16^2)</f>
        <v>8.1006707418713894E-2</v>
      </c>
      <c r="J34" s="7">
        <f>SQRT(E7^2+E15^2+E16^2)</f>
        <v>8.1006427913910398E-2</v>
      </c>
      <c r="K34" s="10"/>
    </row>
    <row r="35" spans="1:15" ht="14.25" x14ac:dyDescent="0.2">
      <c r="A35" t="s">
        <v>22</v>
      </c>
      <c r="B35" t="s">
        <v>52</v>
      </c>
      <c r="C35" s="6" t="s">
        <v>55</v>
      </c>
      <c r="F35" s="7">
        <f>D7+D17+D18</f>
        <v>8.4899090922555001E-2</v>
      </c>
      <c r="G35" s="7">
        <f>E7+E17+E18</f>
        <v>8.4226196782574259E-2</v>
      </c>
      <c r="H35" s="13"/>
      <c r="I35" s="7">
        <f>SQRT(D7^2+D17^2+D18^2)</f>
        <v>8.1067016302584574E-2</v>
      </c>
      <c r="J35" s="7">
        <f>SQRT(E7^2+E17^2+E18^2)</f>
        <v>8.1064223586486614E-2</v>
      </c>
      <c r="K35" s="10"/>
    </row>
    <row r="36" spans="1:15" ht="14.25" x14ac:dyDescent="0.2">
      <c r="A36" t="s">
        <v>22</v>
      </c>
      <c r="B36" t="s">
        <v>52</v>
      </c>
      <c r="C36" s="6" t="s">
        <v>32</v>
      </c>
      <c r="F36" s="7">
        <f>D7+D19+D20</f>
        <v>0.103923648067233</v>
      </c>
      <c r="G36" s="7">
        <f>E7+E19+E20</f>
        <v>9.9962853327531506E-2</v>
      </c>
      <c r="H36" s="13"/>
      <c r="I36" s="7">
        <f>SQRT(D7^2+D19^2+D20^2)</f>
        <v>8.3284318459668744E-2</v>
      </c>
      <c r="J36" s="7">
        <f>SQRT(E7^2+E19^2+E20^2)</f>
        <v>8.319008237958099E-2</v>
      </c>
      <c r="K36" s="10"/>
    </row>
    <row r="37" spans="1:15" ht="14.25" x14ac:dyDescent="0.2">
      <c r="A37" t="s">
        <v>22</v>
      </c>
      <c r="B37" t="s">
        <v>52</v>
      </c>
      <c r="C37" s="6" t="s">
        <v>39</v>
      </c>
      <c r="F37" s="7">
        <f>D$43+D21+D22</f>
        <v>0.20310693223686135</v>
      </c>
      <c r="G37" s="7">
        <f>E$43+E21+E22</f>
        <v>0.18187846998524498</v>
      </c>
      <c r="H37" s="13"/>
      <c r="I37" s="7">
        <f>SQRT(D$43^2+D21^2+D22^2)</f>
        <v>0.13110344509635236</v>
      </c>
      <c r="J37" s="7">
        <f>SQRT(E$43^2+E21^2+E22^2)</f>
        <v>0.12937335779272321</v>
      </c>
      <c r="K37" s="10"/>
    </row>
    <row r="38" spans="1:15" ht="14.25" x14ac:dyDescent="0.2">
      <c r="A38" t="s">
        <v>22</v>
      </c>
      <c r="B38" t="s">
        <v>52</v>
      </c>
      <c r="C38" s="6" t="s">
        <v>43</v>
      </c>
      <c r="F38" s="7">
        <f>D$43+D23+D24</f>
        <v>0.23432918092853902</v>
      </c>
      <c r="G38" s="7">
        <f>E$43+E23+E24</f>
        <v>0.20762100071681155</v>
      </c>
      <c r="H38" s="13"/>
      <c r="I38" s="7">
        <f>SQRT(D$43^2+D23^2+D24^2)</f>
        <v>0.15266697322194117</v>
      </c>
      <c r="J38" s="7">
        <f>SQRT(E$43^2+E23^2+E24^2)</f>
        <v>0.15031260034516997</v>
      </c>
      <c r="K38" s="10"/>
    </row>
    <row r="39" spans="1:15" ht="14.25" x14ac:dyDescent="0.2">
      <c r="A39" t="s">
        <v>22</v>
      </c>
      <c r="B39" t="s">
        <v>52</v>
      </c>
      <c r="C39" s="6" t="s">
        <v>45</v>
      </c>
      <c r="F39" s="7">
        <f>D$43+D25+D26</f>
        <v>0.45908901356462684</v>
      </c>
      <c r="G39" s="7">
        <f>E$43+E25+E26</f>
        <v>0.39231043293656748</v>
      </c>
      <c r="H39" s="13"/>
      <c r="I39" s="7">
        <f>SQRT(D$43^2+D25^2+D26^2)</f>
        <v>0.32853396245419025</v>
      </c>
      <c r="J39" s="7">
        <f>SQRT(E$43^2+E25^2+E26^2)</f>
        <v>0.32167559070459956</v>
      </c>
      <c r="K39" s="10"/>
    </row>
    <row r="40" spans="1:15" ht="14.25" x14ac:dyDescent="0.2">
      <c r="A40" t="s">
        <v>22</v>
      </c>
      <c r="B40" t="s">
        <v>52</v>
      </c>
      <c r="C40" s="6" t="s">
        <v>47</v>
      </c>
      <c r="F40" s="7">
        <f>D$43+D27+D28</f>
        <v>0.81369563775050602</v>
      </c>
      <c r="G40" s="7">
        <f>E$43+E27+E28</f>
        <v>0.68145900465345588</v>
      </c>
      <c r="H40" s="13"/>
      <c r="I40" s="7">
        <f>SQRT(D$43^2+D27^2+D28^2)</f>
        <v>0.62016009497730729</v>
      </c>
      <c r="J40" s="7">
        <f>SQRT(E$43^2+E27^2+E28^2)</f>
        <v>0.60589769455694331</v>
      </c>
      <c r="K40" s="10"/>
    </row>
    <row r="41" spans="1:15" ht="14.25" x14ac:dyDescent="0.2">
      <c r="A41" t="s">
        <v>22</v>
      </c>
      <c r="B41" t="s">
        <v>52</v>
      </c>
      <c r="C41" s="6" t="s">
        <v>41</v>
      </c>
      <c r="F41" s="7">
        <f>D$43+D29+D30</f>
        <v>2.1559879092396472</v>
      </c>
      <c r="G41" s="7">
        <f>E$43+E29+E30</f>
        <v>1.7508828198690116</v>
      </c>
      <c r="H41" s="13"/>
      <c r="I41" s="7">
        <f>SQRT(D$43^2+D29^2+D30^2)</f>
        <v>1.7202266610908206</v>
      </c>
      <c r="J41" s="7">
        <f>SQRT(E$43^2+E29^2+E30^2)</f>
        <v>1.6718461747701796</v>
      </c>
      <c r="K41" s="10"/>
    </row>
    <row r="43" spans="1:15" ht="25.5" customHeight="1" x14ac:dyDescent="0.2">
      <c r="A43" t="s">
        <v>19</v>
      </c>
      <c r="B43" t="s">
        <v>9</v>
      </c>
      <c r="C43" s="6" t="s">
        <v>60</v>
      </c>
      <c r="D43">
        <v>8.1000000000000003E-2</v>
      </c>
      <c r="E43">
        <v>8.1000000000000003E-2</v>
      </c>
      <c r="L43" s="1" t="s">
        <v>35</v>
      </c>
      <c r="M43">
        <v>470</v>
      </c>
      <c r="N43" s="1" t="s">
        <v>36</v>
      </c>
      <c r="O43">
        <v>65</v>
      </c>
    </row>
    <row r="44" spans="1:15" ht="25.5" customHeight="1" x14ac:dyDescent="0.2">
      <c r="A44" t="s">
        <v>19</v>
      </c>
      <c r="B44" t="s">
        <v>9</v>
      </c>
      <c r="C44" s="6" t="s">
        <v>61</v>
      </c>
      <c r="D44">
        <v>7.6999999999999999E-2</v>
      </c>
      <c r="E44">
        <v>7.6999999999999999E-2</v>
      </c>
      <c r="L44" s="1"/>
      <c r="N44" s="1"/>
    </row>
    <row r="45" spans="1:15" ht="14.25" x14ac:dyDescent="0.2">
      <c r="B45" t="s">
        <v>9</v>
      </c>
      <c r="C45" s="6" t="s">
        <v>65</v>
      </c>
      <c r="D45" s="7">
        <f>10*LOG10((10^(($M45+90)/10)+$M$43) /(10^(($M45+90)/10)))</f>
        <v>5.1272195308077867E-6</v>
      </c>
      <c r="E45" s="7">
        <f>10*LOG10((10^(($M45+90)/10)+$M$43) /(10^(($M45+90)/10)))</f>
        <v>5.1272195308077867E-6</v>
      </c>
      <c r="L45" t="s">
        <v>37</v>
      </c>
      <c r="M45">
        <v>-4</v>
      </c>
      <c r="N45" s="1"/>
    </row>
    <row r="46" spans="1:15" ht="14.25" x14ac:dyDescent="0.2">
      <c r="B46" t="s">
        <v>9</v>
      </c>
      <c r="C46" s="6" t="s">
        <v>66</v>
      </c>
      <c r="D46" s="7">
        <f>10*LOG10((10^(($M45+90)/10)+$O$43) /(10^(($M45+90)/10)))</f>
        <v>7.0908391294656006E-7</v>
      </c>
      <c r="E46">
        <v>0</v>
      </c>
      <c r="L46" s="1"/>
      <c r="N46" s="1"/>
    </row>
    <row r="47" spans="1:15" ht="14.25" x14ac:dyDescent="0.2">
      <c r="B47" t="s">
        <v>9</v>
      </c>
      <c r="C47" s="6" t="s">
        <v>63</v>
      </c>
      <c r="D47" s="7">
        <f>10*LOG10((10^(($M47+90)/10)+$M$43) /(10^(($M47+90)/10)))</f>
        <v>3.2350466802122137E-5</v>
      </c>
      <c r="E47" s="7">
        <f>10*LOG10((10^(($M47+90)/10)+$M$43) /(10^(($M47+90)/10)))</f>
        <v>3.2350466802122137E-5</v>
      </c>
      <c r="L47" t="s">
        <v>37</v>
      </c>
      <c r="M47">
        <v>-12</v>
      </c>
      <c r="N47" s="1"/>
    </row>
    <row r="48" spans="1:15" ht="14.25" x14ac:dyDescent="0.2">
      <c r="B48" t="s">
        <v>9</v>
      </c>
      <c r="C48" s="6" t="s">
        <v>64</v>
      </c>
      <c r="D48" s="7">
        <f>10*LOG10((10^(($M47+90)/10)+$O$43) /(10^(($M47+90)/10)))</f>
        <v>4.4740150866376411E-6</v>
      </c>
      <c r="E48">
        <v>0</v>
      </c>
      <c r="L48" s="1"/>
      <c r="N48" s="1"/>
    </row>
    <row r="49" spans="1:13" ht="15.75" customHeight="1" x14ac:dyDescent="0.2">
      <c r="A49" t="s">
        <v>20</v>
      </c>
      <c r="B49" t="s">
        <v>9</v>
      </c>
      <c r="C49" s="6" t="s">
        <v>30</v>
      </c>
      <c r="D49" s="7">
        <f>10*LOG10((10^(($M49+90)/10)+$M$43) /(10^(($M49+90)/10)))</f>
        <v>4.3637549079716151E-4</v>
      </c>
      <c r="E49" s="7">
        <f>10*LOG10((10^(($M49+90)/10)+$M$43) /(10^(($M49+90)/10)))</f>
        <v>4.3637549079716151E-4</v>
      </c>
      <c r="L49" t="s">
        <v>37</v>
      </c>
      <c r="M49">
        <v>-23.3</v>
      </c>
    </row>
    <row r="50" spans="1:13" ht="15" customHeight="1" x14ac:dyDescent="0.2">
      <c r="A50" t="s">
        <v>21</v>
      </c>
      <c r="B50" t="s">
        <v>9</v>
      </c>
      <c r="C50" s="6" t="s">
        <v>31</v>
      </c>
      <c r="D50" s="7">
        <f>10*LOG10((10^(($M49+90)/10)+$O$43) /(10^(($M49+90)/10)))</f>
        <v>6.0352414618473412E-5</v>
      </c>
      <c r="E50">
        <v>0</v>
      </c>
    </row>
    <row r="51" spans="1:13" ht="15.75" customHeight="1" x14ac:dyDescent="0.2">
      <c r="A51" t="s">
        <v>20</v>
      </c>
      <c r="B51" t="s">
        <v>9</v>
      </c>
      <c r="C51" s="6" t="s">
        <v>23</v>
      </c>
      <c r="D51" s="7">
        <f t="shared" ref="D51:E51" si="0">10*LOG10((10^(($M51+90)/10)+$M$43) /(10^(($M51+90)/10)))</f>
        <v>2.0407045369361192E-3</v>
      </c>
      <c r="E51" s="7">
        <f t="shared" si="0"/>
        <v>2.0407045369361192E-3</v>
      </c>
      <c r="L51" t="s">
        <v>37</v>
      </c>
      <c r="M51">
        <v>-30</v>
      </c>
    </row>
    <row r="52" spans="1:13" ht="14.25" x14ac:dyDescent="0.2">
      <c r="A52" t="s">
        <v>21</v>
      </c>
      <c r="B52" t="s">
        <v>9</v>
      </c>
      <c r="C52" s="6" t="s">
        <v>24</v>
      </c>
      <c r="D52" s="7">
        <f>10*LOG10((10^(($M51+90)/10)+$O$43) /(10^(($M51+90)/10)))</f>
        <v>2.8228223916364518E-4</v>
      </c>
      <c r="E52">
        <v>0</v>
      </c>
    </row>
    <row r="53" spans="1:13" ht="14.25" x14ac:dyDescent="0.2">
      <c r="A53" t="s">
        <v>20</v>
      </c>
      <c r="B53" t="s">
        <v>9</v>
      </c>
      <c r="C53" s="6" t="s">
        <v>55</v>
      </c>
      <c r="D53" s="7">
        <f t="shared" ref="D53:E53" si="1">10*LOG10((10^(($M53+90)/10)+$M$43) /(10^(($M53+90)/10)))</f>
        <v>6.4499987339014875E-3</v>
      </c>
      <c r="E53" s="7">
        <f t="shared" si="1"/>
        <v>6.4499987339014875E-3</v>
      </c>
      <c r="L53" t="s">
        <v>37</v>
      </c>
      <c r="M53">
        <v>-35</v>
      </c>
    </row>
    <row r="54" spans="1:13" ht="14.25" x14ac:dyDescent="0.2">
      <c r="A54" t="s">
        <v>21</v>
      </c>
      <c r="B54" t="s">
        <v>9</v>
      </c>
      <c r="C54" s="6" t="s">
        <v>56</v>
      </c>
      <c r="D54" s="7">
        <f>10*LOG10((10^(($M53+90)/10)+$O$43) /(10^(($M53+90)/10)))</f>
        <v>8.9259209759736237E-4</v>
      </c>
      <c r="E54">
        <v>0</v>
      </c>
    </row>
    <row r="55" spans="1:13" ht="14.25" x14ac:dyDescent="0.2">
      <c r="A55" t="s">
        <v>20</v>
      </c>
      <c r="B55" t="s">
        <v>9</v>
      </c>
      <c r="C55" s="6" t="s">
        <v>32</v>
      </c>
      <c r="D55" s="7">
        <f t="shared" ref="D55:E65" si="2">10*LOG10((10^(($M55+90)/10)+$M$43) /(10^(($M55+90)/10)))</f>
        <v>3.7843267869174725E-2</v>
      </c>
      <c r="E55" s="7">
        <f t="shared" si="2"/>
        <v>3.7843267869174725E-2</v>
      </c>
      <c r="L55" t="s">
        <v>37</v>
      </c>
      <c r="M55">
        <v>-42.7</v>
      </c>
    </row>
    <row r="56" spans="1:13" ht="14.25" x14ac:dyDescent="0.2">
      <c r="A56" t="s">
        <v>21</v>
      </c>
      <c r="B56" t="s">
        <v>9</v>
      </c>
      <c r="C56" s="6" t="s">
        <v>33</v>
      </c>
      <c r="D56" s="7">
        <f>10*LOG10((10^(($M55+90)/10)+$O$43) /(10^(($M55+90)/10)))</f>
        <v>5.2533335311748417E-3</v>
      </c>
      <c r="E56">
        <v>0</v>
      </c>
    </row>
    <row r="57" spans="1:13" ht="14.25" x14ac:dyDescent="0.2">
      <c r="A57" t="s">
        <v>20</v>
      </c>
      <c r="B57" t="s">
        <v>9</v>
      </c>
      <c r="C57" s="6" t="s">
        <v>39</v>
      </c>
      <c r="D57" s="7">
        <f t="shared" si="2"/>
        <v>0.19946681678842307</v>
      </c>
      <c r="E57" s="7">
        <f t="shared" si="2"/>
        <v>0.19946681678842307</v>
      </c>
      <c r="L57" t="s">
        <v>37</v>
      </c>
      <c r="M57">
        <v>-50</v>
      </c>
    </row>
    <row r="58" spans="1:13" ht="14.25" x14ac:dyDescent="0.2">
      <c r="A58" t="s">
        <v>21</v>
      </c>
      <c r="B58" t="s">
        <v>9</v>
      </c>
      <c r="C58" s="6" t="s">
        <v>40</v>
      </c>
      <c r="D58" s="7">
        <f>10*LOG10((10^(($M57+90)/10)+$O$43) /(10^(($M57+90)/10)))</f>
        <v>2.8137792246732955E-2</v>
      </c>
      <c r="E58">
        <v>0</v>
      </c>
    </row>
    <row r="59" spans="1:13" ht="14.25" x14ac:dyDescent="0.2">
      <c r="A59" t="s">
        <v>20</v>
      </c>
      <c r="B59" t="s">
        <v>9</v>
      </c>
      <c r="C59" s="6" t="s">
        <v>43</v>
      </c>
      <c r="D59" s="7">
        <f t="shared" si="2"/>
        <v>0.24965463953282821</v>
      </c>
      <c r="E59" s="7">
        <f t="shared" si="2"/>
        <v>0.24965463953282821</v>
      </c>
      <c r="L59" t="s">
        <v>37</v>
      </c>
      <c r="M59">
        <v>-51</v>
      </c>
    </row>
    <row r="60" spans="1:13" ht="14.25" x14ac:dyDescent="0.2">
      <c r="A60" t="s">
        <v>21</v>
      </c>
      <c r="B60" t="s">
        <v>9</v>
      </c>
      <c r="C60" s="6" t="s">
        <v>44</v>
      </c>
      <c r="D60" s="7">
        <f>10*LOG10((10^(($M59+90)/10)+$O$43) /(10^(($M59+90)/10)))</f>
        <v>3.5393766200978893E-2</v>
      </c>
      <c r="E60">
        <v>0</v>
      </c>
    </row>
    <row r="61" spans="1:13" ht="14.25" x14ac:dyDescent="0.2">
      <c r="A61" t="s">
        <v>20</v>
      </c>
      <c r="B61" t="s">
        <v>9</v>
      </c>
      <c r="C61" s="6" t="s">
        <v>45</v>
      </c>
      <c r="D61" s="7">
        <f t="shared" si="2"/>
        <v>0.60179039648028609</v>
      </c>
      <c r="E61" s="7">
        <f t="shared" si="2"/>
        <v>0.60179039648028609</v>
      </c>
      <c r="L61" t="s">
        <v>37</v>
      </c>
      <c r="M61">
        <v>-55</v>
      </c>
    </row>
    <row r="62" spans="1:13" ht="14.25" x14ac:dyDescent="0.2">
      <c r="A62" t="s">
        <v>21</v>
      </c>
      <c r="B62" t="s">
        <v>9</v>
      </c>
      <c r="C62" s="6" t="s">
        <v>46</v>
      </c>
      <c r="D62" s="7">
        <f>10*LOG10((10^(($M61+90)/10)+$O$43) /(10^(($M61+90)/10)))</f>
        <v>8.8363317167272276E-2</v>
      </c>
      <c r="E62">
        <v>0</v>
      </c>
    </row>
    <row r="63" spans="1:13" ht="14.25" x14ac:dyDescent="0.2">
      <c r="A63" t="s">
        <v>20</v>
      </c>
      <c r="B63" t="s">
        <v>9</v>
      </c>
      <c r="C63" s="6" t="s">
        <v>47</v>
      </c>
      <c r="D63" s="7">
        <f t="shared" si="2"/>
        <v>1.1278925339931523</v>
      </c>
      <c r="E63" s="7">
        <f t="shared" si="2"/>
        <v>1.1278925339931523</v>
      </c>
      <c r="L63" t="s">
        <v>37</v>
      </c>
      <c r="M63">
        <v>-58</v>
      </c>
    </row>
    <row r="64" spans="1:13" ht="14.25" x14ac:dyDescent="0.2">
      <c r="A64" t="s">
        <v>21</v>
      </c>
      <c r="B64" t="s">
        <v>9</v>
      </c>
      <c r="C64" s="6" t="s">
        <v>48</v>
      </c>
      <c r="D64" s="7">
        <f>10*LOG10((10^(($M63+90)/10)+$O$43) /(10^(($M63+90)/10)))</f>
        <v>0.1745583062229899</v>
      </c>
      <c r="E64">
        <v>0</v>
      </c>
    </row>
    <row r="65" spans="1:15" ht="14.25" x14ac:dyDescent="0.2">
      <c r="A65" t="s">
        <v>20</v>
      </c>
      <c r="B65" t="s">
        <v>9</v>
      </c>
      <c r="C65" s="6" t="s">
        <v>41</v>
      </c>
      <c r="D65" s="7">
        <f t="shared" si="2"/>
        <v>2.8730296491562402</v>
      </c>
      <c r="E65" s="7">
        <f t="shared" si="2"/>
        <v>2.8730296491562402</v>
      </c>
      <c r="L65" t="s">
        <v>37</v>
      </c>
      <c r="M65">
        <v>-63</v>
      </c>
    </row>
    <row r="66" spans="1:15" ht="14.25" x14ac:dyDescent="0.2">
      <c r="A66" t="s">
        <v>21</v>
      </c>
      <c r="B66" t="s">
        <v>9</v>
      </c>
      <c r="C66" s="6" t="s">
        <v>42</v>
      </c>
      <c r="D66" s="7">
        <f>10*LOG10((10^(($M65+90)/10)+$O$43) /(10^(($M65+90)/10)))</f>
        <v>0.52960072680556791</v>
      </c>
      <c r="E66">
        <v>0</v>
      </c>
    </row>
    <row r="67" spans="1:15" ht="14.25" x14ac:dyDescent="0.2">
      <c r="A67" t="s">
        <v>22</v>
      </c>
      <c r="B67" t="s">
        <v>9</v>
      </c>
      <c r="C67" s="6" t="s">
        <v>65</v>
      </c>
      <c r="D67" s="7"/>
      <c r="F67" s="7">
        <f>D44+D45+D46</f>
        <v>7.700583630344375E-2</v>
      </c>
      <c r="G67" s="7">
        <f>E44+E45+E46</f>
        <v>7.7005127219530803E-2</v>
      </c>
      <c r="I67" s="7">
        <f>SQRT(D44^2+D45^2+D46^2)</f>
        <v>7.70000001739687E-2</v>
      </c>
      <c r="J67" s="7">
        <f>SQRT(E44^2+E45^2+E46^2)</f>
        <v>7.700000017070377E-2</v>
      </c>
    </row>
    <row r="68" spans="1:15" ht="14.25" x14ac:dyDescent="0.2">
      <c r="A68" t="s">
        <v>22</v>
      </c>
      <c r="B68" t="s">
        <v>9</v>
      </c>
      <c r="C68" s="6" t="s">
        <v>63</v>
      </c>
      <c r="D68" s="7"/>
      <c r="F68" s="7">
        <f>D44+D47+D48</f>
        <v>7.7036824481888755E-2</v>
      </c>
      <c r="G68" s="7">
        <f>E44+E47+E48</f>
        <v>7.7032350466802124E-2</v>
      </c>
      <c r="I68" s="7">
        <f>SQRT(D44^2+D47^2+D48^2)</f>
        <v>7.7000006925775744E-2</v>
      </c>
      <c r="J68" s="7">
        <f>SQRT(E44^2+E47^2+E48^2)</f>
        <v>7.7000006795796466E-2</v>
      </c>
    </row>
    <row r="69" spans="1:15" ht="14.25" x14ac:dyDescent="0.2">
      <c r="A69" t="s">
        <v>22</v>
      </c>
      <c r="B69" t="s">
        <v>9</v>
      </c>
      <c r="C69" s="6" t="s">
        <v>30</v>
      </c>
      <c r="F69" s="7">
        <f>D43+D49+D50</f>
        <v>8.1496727905415636E-2</v>
      </c>
      <c r="G69" s="7">
        <f>E43+E49+E50</f>
        <v>8.1436375490797158E-2</v>
      </c>
      <c r="I69" s="7">
        <f>SQRT(D43^2+D49^2+D50^2)</f>
        <v>8.1001197929307933E-2</v>
      </c>
      <c r="J69" s="7">
        <f>SQRT(E43^2+E49^2+E50^2)</f>
        <v>8.1001175445600593E-2</v>
      </c>
    </row>
    <row r="70" spans="1:15" ht="14.25" x14ac:dyDescent="0.2">
      <c r="A70" t="s">
        <v>22</v>
      </c>
      <c r="B70" t="s">
        <v>9</v>
      </c>
      <c r="C70" s="6" t="s">
        <v>23</v>
      </c>
      <c r="F70" s="7">
        <f>D43+D51+D52</f>
        <v>8.3322986776099769E-2</v>
      </c>
      <c r="G70" s="7">
        <f>E43+E51+E52</f>
        <v>8.3040704536936127E-2</v>
      </c>
      <c r="H70" s="13"/>
      <c r="I70" s="7">
        <f>SQRT(D43^2+D51^2+D52^2)</f>
        <v>8.1026194272405636E-2</v>
      </c>
      <c r="J70" s="7">
        <f>SQRT(E43^2+E51^2+E52^2)</f>
        <v>8.102570255793573E-2</v>
      </c>
      <c r="K70" s="10"/>
    </row>
    <row r="71" spans="1:15" ht="14.25" x14ac:dyDescent="0.2">
      <c r="A71" t="s">
        <v>22</v>
      </c>
      <c r="B71" t="s">
        <v>9</v>
      </c>
      <c r="C71" s="6" t="s">
        <v>55</v>
      </c>
      <c r="F71" s="7">
        <f>D43+D53+D54</f>
        <v>8.8342590831498854E-2</v>
      </c>
      <c r="G71" s="7">
        <f>E43+E53+E54</f>
        <v>8.7449998733901496E-2</v>
      </c>
      <c r="H71" s="13"/>
      <c r="I71" s="7">
        <f>SQRT(D43^2+D53^2+D54^2)</f>
        <v>8.1261302009751388E-2</v>
      </c>
      <c r="J71" s="7">
        <f>SQRT(E43^2+E53^2+E54^2)</f>
        <v>8.1256399647457497E-2</v>
      </c>
      <c r="K71" s="10"/>
    </row>
    <row r="72" spans="1:15" ht="14.25" x14ac:dyDescent="0.2">
      <c r="A72" t="s">
        <v>22</v>
      </c>
      <c r="B72" t="s">
        <v>9</v>
      </c>
      <c r="C72" s="6" t="s">
        <v>32</v>
      </c>
      <c r="F72" s="7">
        <f>D43+D55+D56</f>
        <v>0.12409660140034957</v>
      </c>
      <c r="G72" s="7">
        <f>E43+E55+E56</f>
        <v>0.11884326786917473</v>
      </c>
      <c r="H72" s="13"/>
      <c r="I72" s="7">
        <f>SQRT(D43^2+D55^2+D56^2)</f>
        <v>8.9558419125216129E-2</v>
      </c>
      <c r="J72" s="7">
        <f>SQRT(E43^2+E55^2+E56^2)</f>
        <v>8.9404210879678994E-2</v>
      </c>
      <c r="K72" s="10"/>
    </row>
    <row r="73" spans="1:15" ht="14.25" x14ac:dyDescent="0.2">
      <c r="A73" t="s">
        <v>22</v>
      </c>
      <c r="B73" t="s">
        <v>9</v>
      </c>
      <c r="C73" s="6" t="s">
        <v>39</v>
      </c>
      <c r="F73" s="7">
        <f>D$43+D57+D58</f>
        <v>0.30860460903515602</v>
      </c>
      <c r="G73" s="7">
        <f>E$43+E57+E58</f>
        <v>0.28046681678842306</v>
      </c>
      <c r="H73" s="13"/>
      <c r="I73" s="7">
        <f>SQRT(D$43^2+D57^2+D58^2)</f>
        <v>0.21711689559365627</v>
      </c>
      <c r="J73" s="7">
        <f>SQRT(E$43^2+E57^2+E58^2)</f>
        <v>0.215285882025985</v>
      </c>
      <c r="K73" s="10"/>
    </row>
    <row r="74" spans="1:15" ht="14.25" x14ac:dyDescent="0.2">
      <c r="A74" t="s">
        <v>22</v>
      </c>
      <c r="B74" t="s">
        <v>9</v>
      </c>
      <c r="C74" s="6" t="s">
        <v>43</v>
      </c>
      <c r="F74" s="7">
        <f>D$43+D59+D60</f>
        <v>0.36604840573380709</v>
      </c>
      <c r="G74" s="7">
        <f>E$43+E59+E60</f>
        <v>0.3306546395328282</v>
      </c>
      <c r="H74" s="13"/>
      <c r="I74" s="7">
        <f>SQRT(D$43^2+D59^2+D60^2)</f>
        <v>0.26484175978526486</v>
      </c>
      <c r="J74" s="7">
        <f>SQRT(E$43^2+E59^2+E60^2)</f>
        <v>0.26246607216984519</v>
      </c>
      <c r="K74" s="10"/>
    </row>
    <row r="75" spans="1:15" ht="14.25" x14ac:dyDescent="0.2">
      <c r="A75" t="s">
        <v>22</v>
      </c>
      <c r="B75" t="s">
        <v>9</v>
      </c>
      <c r="C75" s="6" t="s">
        <v>45</v>
      </c>
      <c r="F75" s="7">
        <f>D$43+D61+D62</f>
        <v>0.77115371364755836</v>
      </c>
      <c r="G75" s="7">
        <f>E$43+E61+E62</f>
        <v>0.68279039648028605</v>
      </c>
      <c r="H75" s="13"/>
      <c r="I75" s="7">
        <f>SQRT(D$43^2+D61^2+D62^2)</f>
        <v>0.61361287235251494</v>
      </c>
      <c r="J75" s="7">
        <f>SQRT(E$43^2+E61^2+E62^2)</f>
        <v>0.6072171615624018</v>
      </c>
      <c r="K75" s="10"/>
    </row>
    <row r="76" spans="1:15" ht="14.25" x14ac:dyDescent="0.2">
      <c r="A76" t="s">
        <v>22</v>
      </c>
      <c r="B76" t="s">
        <v>9</v>
      </c>
      <c r="C76" s="6" t="s">
        <v>47</v>
      </c>
      <c r="F76" s="7">
        <f>D$43+D63+D64</f>
        <v>1.3834508402161421</v>
      </c>
      <c r="G76" s="7">
        <f>E$43+E63+E64</f>
        <v>1.2088925339931522</v>
      </c>
      <c r="H76" s="13"/>
      <c r="I76" s="7">
        <f>SQRT(D$43^2+D63^2+D64^2)</f>
        <v>1.1441910550729426</v>
      </c>
      <c r="J76" s="7">
        <f>SQRT(E$43^2+E63^2+E64^2)</f>
        <v>1.1307973152769217</v>
      </c>
      <c r="K76" s="10"/>
    </row>
    <row r="77" spans="1:15" ht="14.25" x14ac:dyDescent="0.2">
      <c r="A77" t="s">
        <v>22</v>
      </c>
      <c r="B77" t="s">
        <v>9</v>
      </c>
      <c r="C77" s="6" t="s">
        <v>41</v>
      </c>
      <c r="F77" s="7">
        <f>D$43+D65+D66</f>
        <v>3.4836303759618081</v>
      </c>
      <c r="G77" s="7">
        <f>E$43+E65+E66</f>
        <v>2.9540296491562401</v>
      </c>
      <c r="H77" s="13"/>
      <c r="I77" s="7">
        <f>SQRT(D$43^2+D65^2+D66^2)</f>
        <v>2.9225566367076299</v>
      </c>
      <c r="J77" s="7">
        <f>SQRT(E$43^2+E65^2+E66^2)</f>
        <v>2.8741712483654882</v>
      </c>
      <c r="K77" s="10"/>
    </row>
    <row r="78" spans="1:15" x14ac:dyDescent="0.2">
      <c r="C78" s="6"/>
      <c r="F78" s="7"/>
      <c r="G78" s="7"/>
      <c r="H78" s="13"/>
      <c r="I78" s="7"/>
      <c r="J78" s="7"/>
      <c r="K78" s="10"/>
    </row>
    <row r="79" spans="1:15" ht="25.5" customHeight="1" x14ac:dyDescent="0.2">
      <c r="A79" t="s">
        <v>19</v>
      </c>
      <c r="B79" t="s">
        <v>8</v>
      </c>
      <c r="C79" s="6" t="s">
        <v>62</v>
      </c>
      <c r="D79">
        <v>0.106</v>
      </c>
      <c r="E79">
        <v>0.106</v>
      </c>
      <c r="L79" s="1" t="s">
        <v>35</v>
      </c>
      <c r="M79">
        <v>1300</v>
      </c>
      <c r="N79" s="1" t="s">
        <v>36</v>
      </c>
      <c r="O79">
        <v>800</v>
      </c>
    </row>
    <row r="80" spans="1:15" ht="14.25" x14ac:dyDescent="0.2">
      <c r="A80" t="s">
        <v>20</v>
      </c>
      <c r="B80" t="s">
        <v>8</v>
      </c>
      <c r="C80" s="6" t="s">
        <v>65</v>
      </c>
      <c r="D80" s="7">
        <f>10*LOG10((10^(($M80+90)/10)+$M$79) /(10^(($M80+90)/10)))</f>
        <v>1.4181656258064876E-5</v>
      </c>
      <c r="E80" s="7">
        <f>10*LOG10((10^(($M80+90)/10)+$M$79) /(10^(($M80+90)/10)))</f>
        <v>1.4181656258064876E-5</v>
      </c>
      <c r="L80" t="s">
        <v>37</v>
      </c>
      <c r="M80">
        <v>-4</v>
      </c>
      <c r="N80" s="1"/>
    </row>
    <row r="81" spans="1:14" ht="14.25" x14ac:dyDescent="0.2">
      <c r="A81" t="s">
        <v>21</v>
      </c>
      <c r="B81" t="s">
        <v>8</v>
      </c>
      <c r="C81" s="6" t="s">
        <v>66</v>
      </c>
      <c r="D81" s="7">
        <f>10*LOG10((10^(($M80+90)/10)+$O$79) /(10^(($M80+90)/10)))</f>
        <v>8.7271785627377394E-6</v>
      </c>
      <c r="E81">
        <v>0</v>
      </c>
      <c r="L81" s="1"/>
      <c r="N81" s="1"/>
    </row>
    <row r="82" spans="1:14" ht="14.25" x14ac:dyDescent="0.2">
      <c r="A82" t="s">
        <v>20</v>
      </c>
      <c r="B82" t="s">
        <v>8</v>
      </c>
      <c r="C82" s="6" t="s">
        <v>63</v>
      </c>
      <c r="D82" s="7">
        <f>10*LOG10((10^(($M82+90)/10)+$M$79) /(10^(($M82+90)/10)))</f>
        <v>8.9479426029571947E-5</v>
      </c>
      <c r="E82" s="7">
        <f>10*LOG10((10^(($M82+90)/10)+$M$79) /(10^(($M82+90)/10)))</f>
        <v>8.9479426029571947E-5</v>
      </c>
      <c r="L82" t="s">
        <v>37</v>
      </c>
      <c r="M82">
        <v>-12</v>
      </c>
      <c r="N82" s="1"/>
    </row>
    <row r="83" spans="1:14" ht="14.25" x14ac:dyDescent="0.2">
      <c r="A83" t="s">
        <v>21</v>
      </c>
      <c r="B83" t="s">
        <v>8</v>
      </c>
      <c r="C83" s="6" t="s">
        <v>64</v>
      </c>
      <c r="D83" s="7">
        <f>10*LOG10((10^(($M82+90)/10)+$O$79) /(10^(($M82+90)/10)))</f>
        <v>5.5064480346886561E-5</v>
      </c>
      <c r="E83">
        <v>0</v>
      </c>
      <c r="L83" s="1"/>
      <c r="N83" s="1"/>
    </row>
    <row r="84" spans="1:14" ht="14.25" customHeight="1" x14ac:dyDescent="0.2">
      <c r="A84" t="s">
        <v>20</v>
      </c>
      <c r="B84" t="s">
        <v>8</v>
      </c>
      <c r="C84" s="6" t="s">
        <v>30</v>
      </c>
      <c r="D84" s="7">
        <f>10*LOG10((10^(($M84+90)/10)+$M$79) /(10^(($M84+90)/10)))</f>
        <v>1.2068889687680885E-3</v>
      </c>
      <c r="E84" s="7">
        <f>10*LOG10((10^(($M84+90)/10)+$M$79) /(10^(($M84+90)/10)))</f>
        <v>1.2068889687680885E-3</v>
      </c>
      <c r="L84" t="s">
        <v>37</v>
      </c>
      <c r="M84">
        <v>-23.3</v>
      </c>
      <c r="N84" s="1"/>
    </row>
    <row r="85" spans="1:14" ht="14.25" customHeight="1" x14ac:dyDescent="0.2">
      <c r="A85" t="s">
        <v>21</v>
      </c>
      <c r="B85" t="s">
        <v>8</v>
      </c>
      <c r="C85" s="6" t="s">
        <v>31</v>
      </c>
      <c r="D85" s="7">
        <f>10*LOG10((10^(($M84+90)/10)+$O$79) /(10^(($M84+90)/10)))</f>
        <v>7.4274059415237398E-4</v>
      </c>
      <c r="E85">
        <v>0</v>
      </c>
      <c r="N85" s="1"/>
    </row>
    <row r="86" spans="1:14" ht="14.25" customHeight="1" x14ac:dyDescent="0.2">
      <c r="A86" t="s">
        <v>20</v>
      </c>
      <c r="B86" t="s">
        <v>8</v>
      </c>
      <c r="C86" s="6" t="s">
        <v>23</v>
      </c>
      <c r="D86" s="7">
        <f t="shared" ref="D86:E88" si="3">10*LOG10((10^(($M86+90)/10)+$M$79) /(10^(($M86+90)/10)))</f>
        <v>5.6421616537560395E-3</v>
      </c>
      <c r="E86" s="7">
        <f t="shared" si="3"/>
        <v>5.6421616537560395E-3</v>
      </c>
      <c r="L86" t="s">
        <v>37</v>
      </c>
      <c r="M86">
        <v>-30</v>
      </c>
    </row>
    <row r="87" spans="1:14" ht="14.25" x14ac:dyDescent="0.2">
      <c r="A87" t="s">
        <v>21</v>
      </c>
      <c r="B87" t="s">
        <v>8</v>
      </c>
      <c r="C87" s="6" t="s">
        <v>24</v>
      </c>
      <c r="D87" s="7">
        <f>10*LOG10((10^(($M86+90)/10)+$O$79) /(10^(($M86+90)/10)))</f>
        <v>3.4729668536350247E-3</v>
      </c>
      <c r="E87">
        <v>0</v>
      </c>
    </row>
    <row r="88" spans="1:14" ht="14.25" x14ac:dyDescent="0.2">
      <c r="A88" t="s">
        <v>20</v>
      </c>
      <c r="B88" t="s">
        <v>8</v>
      </c>
      <c r="C88" s="6" t="s">
        <v>55</v>
      </c>
      <c r="D88" s="7">
        <f t="shared" si="3"/>
        <v>1.7817078977651342E-2</v>
      </c>
      <c r="E88" s="7">
        <f t="shared" si="3"/>
        <v>1.7817078977651342E-2</v>
      </c>
      <c r="L88" t="s">
        <v>37</v>
      </c>
      <c r="M88">
        <v>-35</v>
      </c>
    </row>
    <row r="89" spans="1:14" ht="14.25" x14ac:dyDescent="0.2">
      <c r="A89" t="s">
        <v>21</v>
      </c>
      <c r="B89" t="s">
        <v>8</v>
      </c>
      <c r="C89" s="6" t="s">
        <v>56</v>
      </c>
      <c r="D89" s="7">
        <f>10*LOG10((10^(($M88+90)/10)+$O$79) /(10^(($M88+90)/10)))</f>
        <v>1.0973003875326367E-2</v>
      </c>
      <c r="E89">
        <v>0</v>
      </c>
    </row>
    <row r="90" spans="1:14" ht="14.25" x14ac:dyDescent="0.2">
      <c r="A90" t="s">
        <v>20</v>
      </c>
      <c r="B90" t="s">
        <v>8</v>
      </c>
      <c r="C90" s="6" t="s">
        <v>32</v>
      </c>
      <c r="D90" s="7">
        <f t="shared" ref="D90:E90" si="4">10*LOG10((10^(($M90+90)/10)+$M$79) /(10^(($M90+90)/10)))</f>
        <v>0.10387796019700184</v>
      </c>
      <c r="E90" s="7">
        <f t="shared" si="4"/>
        <v>0.10387796019700184</v>
      </c>
      <c r="L90" t="s">
        <v>37</v>
      </c>
      <c r="M90">
        <v>-42.7</v>
      </c>
    </row>
    <row r="91" spans="1:14" ht="14.25" x14ac:dyDescent="0.2">
      <c r="A91" t="s">
        <v>21</v>
      </c>
      <c r="B91" t="s">
        <v>8</v>
      </c>
      <c r="C91" s="6" t="s">
        <v>33</v>
      </c>
      <c r="D91" s="7">
        <f>10*LOG10((10^(($M90+90)/10)+$O$79) /(10^(($M90+90)/10)))</f>
        <v>6.4218391304758773E-2</v>
      </c>
      <c r="E91">
        <v>0</v>
      </c>
    </row>
    <row r="92" spans="1:14" ht="14.25" x14ac:dyDescent="0.2">
      <c r="A92" t="s">
        <v>20</v>
      </c>
      <c r="B92" t="s">
        <v>8</v>
      </c>
      <c r="C92" s="6" t="s">
        <v>39</v>
      </c>
      <c r="D92" s="7">
        <f>10*LOG10((10^(($M92+90)/10)+$M$79) /(10^(($M92+90)/10)))</f>
        <v>0.53078443483419679</v>
      </c>
      <c r="E92" s="7">
        <f>10*LOG10((10^(($M92+90)/10)+$M$79) /(10^(($M92+90)/10)))</f>
        <v>0.53078443483419679</v>
      </c>
      <c r="L92" t="s">
        <v>37</v>
      </c>
      <c r="M92">
        <v>-50</v>
      </c>
    </row>
    <row r="93" spans="1:14" ht="14.25" x14ac:dyDescent="0.2">
      <c r="A93" t="s">
        <v>21</v>
      </c>
      <c r="B93" t="s">
        <v>8</v>
      </c>
      <c r="C93" s="6" t="s">
        <v>40</v>
      </c>
      <c r="D93" s="7">
        <f>10*LOG10((10^(($M92+90)/10)+$O$79) /(10^(($M92+90)/10)))</f>
        <v>0.3342375548694973</v>
      </c>
      <c r="E93">
        <v>0</v>
      </c>
    </row>
    <row r="94" spans="1:14" ht="14.25" x14ac:dyDescent="0.2">
      <c r="A94" t="s">
        <v>20</v>
      </c>
      <c r="B94" t="s">
        <v>8</v>
      </c>
      <c r="C94" s="6" t="s">
        <v>43</v>
      </c>
      <c r="D94" s="7">
        <f>10*LOG10((10^(($M94+90)/10)+$M$79) /(10^(($M94+90)/10)))</f>
        <v>0.65826219289626964</v>
      </c>
      <c r="E94" s="7">
        <f>10*LOG10((10^(($M94+90)/10)+$M$79) /(10^(($M94+90)/10)))</f>
        <v>0.65826219289626964</v>
      </c>
      <c r="L94" t="s">
        <v>37</v>
      </c>
      <c r="M94">
        <v>-51</v>
      </c>
    </row>
    <row r="95" spans="1:14" ht="14.25" x14ac:dyDescent="0.2">
      <c r="A95" t="s">
        <v>21</v>
      </c>
      <c r="B95" t="s">
        <v>8</v>
      </c>
      <c r="C95" s="6" t="s">
        <v>44</v>
      </c>
      <c r="D95" s="7">
        <f>10*LOG10((10^(($M94+90)/10)+$O$79) /(10^(($M94+90)/10)))</f>
        <v>0.41674503307710353</v>
      </c>
      <c r="E95">
        <v>0</v>
      </c>
    </row>
    <row r="96" spans="1:14" ht="14.25" x14ac:dyDescent="0.2">
      <c r="A96" t="s">
        <v>20</v>
      </c>
      <c r="B96" t="s">
        <v>8</v>
      </c>
      <c r="C96" s="6" t="s">
        <v>45</v>
      </c>
      <c r="D96" s="7">
        <f>10*LOG10((10^(($M96+90)/10)+$M$79) /(10^(($M96+90)/10)))</f>
        <v>1.4955659027036958</v>
      </c>
      <c r="E96" s="7">
        <f>10*LOG10((10^(($M96+90)/10)+$M$79) /(10^(($M96+90)/10)))</f>
        <v>1.4955659027036958</v>
      </c>
      <c r="L96" t="s">
        <v>37</v>
      </c>
      <c r="M96">
        <v>-55</v>
      </c>
    </row>
    <row r="97" spans="1:13" ht="14.25" x14ac:dyDescent="0.2">
      <c r="A97" t="s">
        <v>21</v>
      </c>
      <c r="B97" t="s">
        <v>8</v>
      </c>
      <c r="C97" s="6" t="s">
        <v>46</v>
      </c>
      <c r="D97" s="7">
        <f>10*LOG10((10^(($M96+90)/10)+$O$79) /(10^(($M96+90)/10)))</f>
        <v>0.97944905845076635</v>
      </c>
      <c r="E97">
        <v>0</v>
      </c>
    </row>
    <row r="98" spans="1:13" ht="14.25" x14ac:dyDescent="0.2">
      <c r="A98" t="s">
        <v>20</v>
      </c>
      <c r="B98" t="s">
        <v>8</v>
      </c>
      <c r="C98" s="6" t="s">
        <v>47</v>
      </c>
      <c r="D98" s="7">
        <f>10*LOG10((10^(($M98+90)/10)+$M$79) /(10^(($M98+90)/10)))</f>
        <v>2.601297388839761</v>
      </c>
      <c r="E98" s="7">
        <f>10*LOG10((10^(($M98+90)/10)+$M$79) /(10^(($M98+90)/10)))</f>
        <v>2.601297388839761</v>
      </c>
      <c r="L98" t="s">
        <v>37</v>
      </c>
      <c r="M98">
        <v>-58</v>
      </c>
    </row>
    <row r="99" spans="1:13" ht="14.25" x14ac:dyDescent="0.2">
      <c r="A99" t="s">
        <v>21</v>
      </c>
      <c r="B99" t="s">
        <v>8</v>
      </c>
      <c r="C99" s="6" t="s">
        <v>48</v>
      </c>
      <c r="D99" s="7">
        <f>10*LOG10((10^(($M98+90)/10)+$O$79) /(10^(($M98+90)/10)))</f>
        <v>1.7746893391556804</v>
      </c>
      <c r="E99">
        <v>0</v>
      </c>
    </row>
    <row r="100" spans="1:13" ht="14.25" x14ac:dyDescent="0.2">
      <c r="A100" t="s">
        <v>20</v>
      </c>
      <c r="B100" t="s">
        <v>8</v>
      </c>
      <c r="C100" s="6" t="s">
        <v>41</v>
      </c>
      <c r="D100" s="7">
        <f>10*LOG10((10^(($M100+90)/10)+$M$79) /(10^(($M100+90)/10)))</f>
        <v>5.5555886012918165</v>
      </c>
      <c r="E100" s="7">
        <f>10*LOG10((10^(($M100+90)/10)+$M$79) /(10^(($M100+90)/10)))</f>
        <v>5.5555886012918165</v>
      </c>
      <c r="L100" t="s">
        <v>37</v>
      </c>
      <c r="M100">
        <v>-63</v>
      </c>
    </row>
    <row r="101" spans="1:13" ht="14.25" x14ac:dyDescent="0.2">
      <c r="A101" t="s">
        <v>21</v>
      </c>
      <c r="B101" t="s">
        <v>8</v>
      </c>
      <c r="C101" s="6" t="s">
        <v>42</v>
      </c>
      <c r="D101" s="7">
        <f>10*LOG10((10^(($M100+90)/10)+$O$79) /(10^(($M100+90)/10)))</f>
        <v>4.1433979362577924</v>
      </c>
      <c r="E101">
        <v>0</v>
      </c>
    </row>
    <row r="102" spans="1:13" ht="14.25" x14ac:dyDescent="0.2">
      <c r="A102" t="s">
        <v>22</v>
      </c>
      <c r="B102" t="s">
        <v>8</v>
      </c>
      <c r="C102" s="6" t="s">
        <v>65</v>
      </c>
      <c r="D102" s="7"/>
      <c r="F102" s="3">
        <f>D79+D80+D81</f>
        <v>0.10602290883482079</v>
      </c>
      <c r="G102" s="3">
        <f>E79+E80+E81</f>
        <v>0.10601418165625806</v>
      </c>
      <c r="I102" s="3">
        <f>SQRT(D79^2+D80^2+D81^2)</f>
        <v>0.10600000130793875</v>
      </c>
      <c r="J102" s="3">
        <f>SQRT(E79^2+E80^2+E81^2)</f>
        <v>0.10600000094867629</v>
      </c>
    </row>
    <row r="103" spans="1:13" ht="14.25" x14ac:dyDescent="0.2">
      <c r="A103" t="s">
        <v>22</v>
      </c>
      <c r="B103" t="s">
        <v>8</v>
      </c>
      <c r="C103" s="6" t="s">
        <v>63</v>
      </c>
      <c r="D103" s="7"/>
      <c r="F103" s="3">
        <f>D79+D82+D83</f>
        <v>0.10614454390637645</v>
      </c>
      <c r="G103" s="3">
        <f>E79+E82+E83</f>
        <v>0.10608947942602957</v>
      </c>
      <c r="I103" s="3">
        <f>SQRT(D79^2+D82^2+D83^2)</f>
        <v>0.10600005206916022</v>
      </c>
      <c r="J103" s="3">
        <f>SQRT(E79^2+E82^2+E83^2)</f>
        <v>0.10600003776682196</v>
      </c>
    </row>
    <row r="104" spans="1:13" ht="14.25" x14ac:dyDescent="0.2">
      <c r="A104" t="s">
        <v>22</v>
      </c>
      <c r="B104" t="s">
        <v>8</v>
      </c>
      <c r="C104" s="6" t="s">
        <v>30</v>
      </c>
      <c r="D104" s="7"/>
      <c r="F104" s="7">
        <f>D79+D84+D85</f>
        <v>0.10794962956292045</v>
      </c>
      <c r="G104" s="7">
        <f>E79+E84+E85</f>
        <v>0.10720688896876808</v>
      </c>
      <c r="I104" s="7">
        <f>SQRT(D79^2+D84^2+D85^2)</f>
        <v>0.10600947242851996</v>
      </c>
      <c r="J104" s="7">
        <f>SQRT(E79^2+E84^2+E85^2)</f>
        <v>0.10600687044235828</v>
      </c>
    </row>
    <row r="105" spans="1:13" ht="14.25" x14ac:dyDescent="0.2">
      <c r="A105" t="s">
        <v>22</v>
      </c>
      <c r="B105" t="s">
        <v>8</v>
      </c>
      <c r="C105" s="6" t="s">
        <v>23</v>
      </c>
      <c r="F105" s="7">
        <f>D79+D86+D87</f>
        <v>0.11511512850739106</v>
      </c>
      <c r="G105" s="7">
        <f>E79+E86+E87</f>
        <v>0.11164216165375604</v>
      </c>
      <c r="H105" s="13"/>
      <c r="I105" s="7">
        <f>SQRT(D79^2+D86^2+D87^2)</f>
        <v>0.10620685235376087</v>
      </c>
      <c r="J105" s="7">
        <f>SQRT(E79^2+E86^2+E87^2)</f>
        <v>0.10615005411269046</v>
      </c>
      <c r="K105" s="10"/>
    </row>
    <row r="106" spans="1:13" ht="14.25" x14ac:dyDescent="0.2">
      <c r="B106" t="s">
        <v>8</v>
      </c>
      <c r="C106" s="6" t="s">
        <v>55</v>
      </c>
      <c r="F106" s="7">
        <f>D79+D88+D89</f>
        <v>0.13479008285297772</v>
      </c>
      <c r="G106" s="7">
        <f>E79+E88+E89</f>
        <v>0.12381707897765135</v>
      </c>
      <c r="H106" s="13"/>
      <c r="I106" s="7">
        <f>SQRT(D79^2+D88^2+D89^2)</f>
        <v>0.10804561590987297</v>
      </c>
      <c r="J106" s="7">
        <f>SQRT(E79^2+E88^2+E89^2)</f>
        <v>0.10748696806262546</v>
      </c>
      <c r="K106" s="10"/>
    </row>
    <row r="107" spans="1:13" ht="14.25" x14ac:dyDescent="0.2">
      <c r="A107" t="s">
        <v>22</v>
      </c>
      <c r="B107" t="s">
        <v>8</v>
      </c>
      <c r="C107" s="6" t="s">
        <v>32</v>
      </c>
      <c r="F107" s="7">
        <f>D79+D90+D91</f>
        <v>0.27409635150176059</v>
      </c>
      <c r="G107" s="7">
        <f>E79+E90+E91</f>
        <v>0.20987796019700183</v>
      </c>
      <c r="H107" s="13"/>
      <c r="I107" s="7">
        <f>SQRT(D79^2+D90^2+D91^2)</f>
        <v>0.16171157162201169</v>
      </c>
      <c r="J107" s="7">
        <f>SQRT(E79^2+E90^2+E91^2)</f>
        <v>0.1484137143753565</v>
      </c>
      <c r="K107" s="10"/>
    </row>
    <row r="108" spans="1:13" ht="14.25" x14ac:dyDescent="0.2">
      <c r="A108" t="s">
        <v>22</v>
      </c>
      <c r="B108" t="s">
        <v>8</v>
      </c>
      <c r="C108" s="6" t="s">
        <v>39</v>
      </c>
      <c r="F108" s="7">
        <f>D$79+D92+D93</f>
        <v>0.97102198970369402</v>
      </c>
      <c r="G108" s="7">
        <f>E$79+E92+E93</f>
        <v>0.63678443483419678</v>
      </c>
      <c r="H108" s="13"/>
      <c r="I108" s="7">
        <f>SQRT(D$79^2+D92^2+D93^2)</f>
        <v>0.63614688504102412</v>
      </c>
      <c r="J108" s="7">
        <f>SQRT(E$79^2+E92^2+E93^2)</f>
        <v>0.5412652919431078</v>
      </c>
      <c r="K108" s="10"/>
    </row>
    <row r="109" spans="1:13" ht="14.25" x14ac:dyDescent="0.2">
      <c r="A109" t="s">
        <v>22</v>
      </c>
      <c r="B109" t="s">
        <v>8</v>
      </c>
      <c r="C109" s="6" t="s">
        <v>43</v>
      </c>
      <c r="F109" s="7">
        <f>D$79+D94+D95</f>
        <v>1.181007225973373</v>
      </c>
      <c r="G109" s="7">
        <f>E$79+E94+E95</f>
        <v>0.76426219289626962</v>
      </c>
      <c r="H109" s="13"/>
      <c r="I109" s="7">
        <f>SQRT(D$79^2+D94^2+D95^2)</f>
        <v>0.78627065136061247</v>
      </c>
      <c r="J109" s="7">
        <f>SQRT(E$79^2+E94^2+E95^2)</f>
        <v>0.6667421650057882</v>
      </c>
      <c r="K109" s="10"/>
    </row>
    <row r="110" spans="1:13" ht="14.25" x14ac:dyDescent="0.2">
      <c r="A110" t="s">
        <v>22</v>
      </c>
      <c r="B110" t="s">
        <v>8</v>
      </c>
      <c r="C110" s="6" t="s">
        <v>45</v>
      </c>
      <c r="F110" s="7">
        <f>D$79+D96+D97</f>
        <v>2.5810149611544624</v>
      </c>
      <c r="G110" s="7">
        <f>E$79+E96+E97</f>
        <v>1.6015659027036959</v>
      </c>
      <c r="H110" s="13"/>
      <c r="I110" s="7">
        <f>SQRT(D$79^2+D96^2+D97^2)</f>
        <v>1.7908863245415698</v>
      </c>
      <c r="J110" s="7">
        <f>SQRT(E$79^2+E96^2+E97^2)</f>
        <v>1.499317634569113</v>
      </c>
      <c r="K110" s="10"/>
    </row>
    <row r="111" spans="1:13" ht="14.25" x14ac:dyDescent="0.2">
      <c r="A111" t="s">
        <v>22</v>
      </c>
      <c r="B111" t="s">
        <v>8</v>
      </c>
      <c r="C111" s="6" t="s">
        <v>47</v>
      </c>
      <c r="F111" s="7">
        <f>D$79+D98+D99</f>
        <v>4.4819867279954408</v>
      </c>
      <c r="G111" s="7">
        <f>E$79+E98+E99</f>
        <v>2.7072973888397609</v>
      </c>
      <c r="H111" s="13"/>
      <c r="I111" s="7">
        <f>SQRT(D$79^2+D98^2+D99^2)</f>
        <v>3.1507945594242392</v>
      </c>
      <c r="J111" s="7">
        <f>SQRT(E$79^2+E98^2+E99^2)</f>
        <v>2.6034561846100961</v>
      </c>
      <c r="K111" s="10"/>
    </row>
    <row r="112" spans="1:13" ht="14.25" x14ac:dyDescent="0.2">
      <c r="A112" t="s">
        <v>22</v>
      </c>
      <c r="B112" t="s">
        <v>8</v>
      </c>
      <c r="C112" s="6" t="s">
        <v>41</v>
      </c>
      <c r="F112" s="7">
        <f>D$79+D100+D101</f>
        <v>9.8049865375496097</v>
      </c>
      <c r="G112" s="7">
        <f>E$79+E100+E101</f>
        <v>5.6615886012918164</v>
      </c>
      <c r="H112" s="13"/>
      <c r="I112" s="7">
        <f>SQRT(D$79^2+D100^2+D101^2)</f>
        <v>6.9313452637268682</v>
      </c>
      <c r="J112" s="7">
        <f>SQRT(E$79^2+E100^2+E101^2)</f>
        <v>5.5565997432605814</v>
      </c>
      <c r="K112" s="10"/>
    </row>
    <row r="113" spans="1:11" x14ac:dyDescent="0.2">
      <c r="C113" s="6"/>
      <c r="F113" s="7"/>
      <c r="G113" s="7"/>
      <c r="H113" s="13"/>
      <c r="I113" s="7"/>
      <c r="J113" s="7"/>
      <c r="K113" s="10"/>
    </row>
    <row r="114" spans="1:11" ht="14.25" x14ac:dyDescent="0.2">
      <c r="A114" t="s">
        <v>11</v>
      </c>
      <c r="B114" t="s">
        <v>10</v>
      </c>
      <c r="C114" s="5" t="s">
        <v>13</v>
      </c>
      <c r="D114">
        <v>0.2</v>
      </c>
      <c r="E114">
        <v>0.2</v>
      </c>
    </row>
    <row r="115" spans="1:11" ht="14.25" x14ac:dyDescent="0.2">
      <c r="A115" t="s">
        <v>12</v>
      </c>
      <c r="B115" t="s">
        <v>10</v>
      </c>
      <c r="C115" s="5" t="s">
        <v>14</v>
      </c>
      <c r="D115">
        <v>0.3</v>
      </c>
      <c r="E115">
        <v>0.3</v>
      </c>
      <c r="G115" s="3" t="s">
        <v>70</v>
      </c>
      <c r="I115" s="3">
        <v>0.28000000000000003</v>
      </c>
      <c r="J115" s="3">
        <v>0.28000000000000003</v>
      </c>
    </row>
    <row r="117" spans="1:11" ht="14.25" x14ac:dyDescent="0.2">
      <c r="A117" t="s">
        <v>18</v>
      </c>
      <c r="B117" t="s">
        <v>52</v>
      </c>
      <c r="F117" s="3">
        <f>$D$2+$E$2+$D$3+$E$3+$D$4+$E$4+$E$5+$G34</f>
        <v>1.9320204721316931</v>
      </c>
      <c r="G117" s="3">
        <f>$D$2+$E$2+$D$3+$E$3+$D$5+$D$4+$E$4+$F34</f>
        <v>2.0322332712142903</v>
      </c>
      <c r="H117" s="12">
        <f>MAX(F117:G117)</f>
        <v>2.0322332712142903</v>
      </c>
      <c r="I117" s="3">
        <f>SQRT($D$2^2+$E$2^2+$D$3^2+$E$3^2+$D$4^2+$E$4^2+$E$5^2+$G34^2)</f>
        <v>0.84215637375056762</v>
      </c>
      <c r="J117" s="3">
        <f>SQRT($D$2^2+$E$2^2+$D$3^2+$E$3^2+$D$4^2+$E$4^2+$D$5^2+$F34^2)</f>
        <v>0.85396856551901423</v>
      </c>
      <c r="K117" s="9">
        <f t="shared" ref="K117" si="5">MAX(I117:J117)</f>
        <v>0.85396856551901423</v>
      </c>
    </row>
    <row r="118" spans="1:11" ht="14.25" x14ac:dyDescent="0.2">
      <c r="A118" t="s">
        <v>18</v>
      </c>
      <c r="B118" t="s">
        <v>9</v>
      </c>
      <c r="F118" s="3">
        <f>$D$2+$E$2+$D$3+$E$3+$D$4+$E$4+$E$5+$G70</f>
        <v>1.9330407045369364</v>
      </c>
      <c r="G118" s="3">
        <f>$D$2+$E$2+$D$3+$E$3+$D$5+$D$4+$E$4+$F70</f>
        <v>2.0333229867761</v>
      </c>
      <c r="H118" s="12">
        <f>MAX(F118:G118)</f>
        <v>2.0333229867761</v>
      </c>
      <c r="I118" s="3">
        <f>SQRT($D$2^2+$E$2^2+$D$3^2+$E$3^2+$D$4^2+$E$4^2+$E$5^2+$G70^2)</f>
        <v>0.84225634970001306</v>
      </c>
      <c r="J118" s="3">
        <f>SQRT($D$2^2+$E$2^2+$D$3^2+$E$3^2+$D$4^2+$E$4^2+$D$5^2+$F70^2)</f>
        <v>0.8540741888883483</v>
      </c>
      <c r="K118" s="9">
        <f t="shared" ref="K118:K120" si="6">MAX(I118:J118)</f>
        <v>0.8540741888883483</v>
      </c>
    </row>
    <row r="119" spans="1:11" ht="14.25" x14ac:dyDescent="0.2">
      <c r="A119" t="s">
        <v>18</v>
      </c>
      <c r="B119" t="s">
        <v>8</v>
      </c>
      <c r="F119" s="3">
        <f>$D$2+$E$2+$D$3+$E$3+$D$4+$E$4+$E$5+$G105</f>
        <v>1.9616421616537563</v>
      </c>
      <c r="G119" s="3">
        <f>$D$2+$E$2+$D$3+$E$3+$D$4+$E$4+$D$5+$F105</f>
        <v>2.0651151285073914</v>
      </c>
      <c r="H119" s="12">
        <f t="shared" ref="H119:H120" si="7">MAX(F119:G119)</f>
        <v>2.0651151285073914</v>
      </c>
      <c r="I119" s="3">
        <f>SQRT($D$2^2+$E$2^2+$D$3^2+$E$3^2+$D$4^2+$E$4^2+$E$5^2+$G105^2)</f>
        <v>0.84555542234600056</v>
      </c>
      <c r="J119" s="3">
        <f>SQRT($D$2^2+$E$2^2+$D$3^2+$E$3^2+$D$4^2+$E$4^2+$D$5^2+$F105^2)</f>
        <v>0.85775957751066412</v>
      </c>
      <c r="K119" s="9">
        <f t="shared" si="6"/>
        <v>0.85775957751066412</v>
      </c>
    </row>
    <row r="120" spans="1:11" ht="14.25" x14ac:dyDescent="0.2">
      <c r="A120" t="s">
        <v>18</v>
      </c>
      <c r="B120" t="s">
        <v>10</v>
      </c>
      <c r="F120" s="3">
        <f>$D$2+$E$2+$D$3+$E$3+$D$4+$E$4+$E$5+$E114+$E115</f>
        <v>2.35</v>
      </c>
      <c r="G120" s="3">
        <f>$D$2+$E$2+$D$3+$E$3+$D$4+$E$4+$D$5+$D114+$D115</f>
        <v>2.4500000000000002</v>
      </c>
      <c r="H120" s="12">
        <f t="shared" si="7"/>
        <v>2.4500000000000002</v>
      </c>
      <c r="I120" s="3">
        <f>SQRT($D$2^2+$E$2^2+$D$3^2+$E$3^2+$D$4^2+$E$4^2+$E$5^2+I115^2)</f>
        <v>0.88368546440461493</v>
      </c>
      <c r="J120" s="3">
        <f>SQRT($D$2^2+$E$2^2+$D$3^2+$E$3^2+$D$4^2+$E$4^2+$E$5^2+J115^2)</f>
        <v>0.88368546440461493</v>
      </c>
      <c r="K120" s="9">
        <f t="shared" si="6"/>
        <v>0.88368546440461493</v>
      </c>
    </row>
    <row r="122" spans="1:11" ht="14.25" x14ac:dyDescent="0.2">
      <c r="A122" t="s">
        <v>49</v>
      </c>
      <c r="B122" t="s">
        <v>52</v>
      </c>
      <c r="F122" s="3">
        <f>F33+G38</f>
        <v>0.28888469045649173</v>
      </c>
      <c r="G122" s="3">
        <f>F38+G33</f>
        <v>0.31554737415476852</v>
      </c>
      <c r="H122" s="12">
        <f t="shared" ref="H122:H139" si="8">MAX(F122:G122)</f>
        <v>0.31554737415476852</v>
      </c>
      <c r="I122" s="3">
        <f>SQRT(I33^2+J38^2)</f>
        <v>0.1707481405484215</v>
      </c>
      <c r="J122" s="3">
        <f>SQRT(I38^2+J33^2)</f>
        <v>0.17282433949254045</v>
      </c>
      <c r="K122" s="9">
        <f t="shared" ref="K122" si="9">MAX(I122:J122)</f>
        <v>0.17282433949254045</v>
      </c>
    </row>
    <row r="123" spans="1:11" ht="14.25" x14ac:dyDescent="0.2">
      <c r="A123" t="s">
        <v>49</v>
      </c>
      <c r="B123" t="s">
        <v>9</v>
      </c>
      <c r="F123" s="3">
        <f>F69+G74</f>
        <v>0.41215136743824382</v>
      </c>
      <c r="G123" s="3">
        <f>F74+G69</f>
        <v>0.44748478122460422</v>
      </c>
      <c r="H123" s="12">
        <f t="shared" si="8"/>
        <v>0.44748478122460422</v>
      </c>
      <c r="I123" s="3">
        <f>SQRT(I69^2+J74^2)</f>
        <v>0.27468096604287912</v>
      </c>
      <c r="J123" s="3">
        <f>SQRT(I74^2+J69^2)</f>
        <v>0.27695188778870039</v>
      </c>
      <c r="K123" s="9">
        <f t="shared" ref="K123:K125" si="10">MAX(I123:J123)</f>
        <v>0.27695188778870039</v>
      </c>
    </row>
    <row r="124" spans="1:11" ht="14.25" x14ac:dyDescent="0.2">
      <c r="A124" t="s">
        <v>49</v>
      </c>
      <c r="B124" t="s">
        <v>8</v>
      </c>
      <c r="F124" s="3">
        <f>F104+G109</f>
        <v>0.87221182245919004</v>
      </c>
      <c r="G124" s="3">
        <f>F109+G104</f>
        <v>1.2882141149421411</v>
      </c>
      <c r="H124" s="12">
        <f t="shared" si="8"/>
        <v>1.2882141149421411</v>
      </c>
      <c r="I124" s="3">
        <f>SQRT(I104^2+J109^2)</f>
        <v>0.67511711787006179</v>
      </c>
      <c r="J124" s="3">
        <f>SQRT(I109^2+J104^2)</f>
        <v>0.7933845182331356</v>
      </c>
      <c r="K124" s="9">
        <f t="shared" si="10"/>
        <v>0.7933845182331356</v>
      </c>
    </row>
    <row r="125" spans="1:11" ht="14.25" x14ac:dyDescent="0.2">
      <c r="A125" t="s">
        <v>49</v>
      </c>
      <c r="B125" t="s">
        <v>10</v>
      </c>
      <c r="F125" s="3">
        <f>D$114+E$114+D$115+E$115</f>
        <v>1</v>
      </c>
      <c r="G125" s="3">
        <f>D$114+E$114+D$115+E$115</f>
        <v>1</v>
      </c>
      <c r="H125" s="12">
        <f t="shared" si="8"/>
        <v>1</v>
      </c>
      <c r="I125" s="3">
        <f>SQRT(I115^2+J115^2)</f>
        <v>0.39597979746446665</v>
      </c>
      <c r="J125" s="3">
        <f>SQRT(I115^2+J115^2)</f>
        <v>0.39597979746446665</v>
      </c>
      <c r="K125" s="9">
        <f t="shared" si="10"/>
        <v>0.39597979746446665</v>
      </c>
    </row>
    <row r="127" spans="1:11" ht="14.25" x14ac:dyDescent="0.2">
      <c r="A127" t="s">
        <v>50</v>
      </c>
      <c r="B127" t="s">
        <v>52</v>
      </c>
      <c r="C127" s="5" t="s">
        <v>57</v>
      </c>
      <c r="F127" s="3">
        <f>F33+G34+D2+E2+D3+E3</f>
        <v>1.7632841618713733</v>
      </c>
      <c r="G127" s="3">
        <f>F34+G33+D2+E2+D3+E3</f>
        <v>1.7634514644405199</v>
      </c>
      <c r="H127" s="12">
        <f t="shared" si="8"/>
        <v>1.7634514644405199</v>
      </c>
      <c r="I127" s="3">
        <f>SQRT(I33^2+J34^2+D2^2+E2^2+D3^2+E3^2)</f>
        <v>0.83254014380183983</v>
      </c>
      <c r="J127" s="3">
        <f>SQRT(I34^2+J33^2+D2^2+E2^2+D3^2+E3^2)</f>
        <v>0.83254016975465217</v>
      </c>
      <c r="K127" s="9">
        <f t="shared" ref="K127" si="11">MAX(I127:J127)</f>
        <v>0.83254016975465217</v>
      </c>
    </row>
    <row r="128" spans="1:11" ht="14.25" x14ac:dyDescent="0.2">
      <c r="A128" t="s">
        <v>50</v>
      </c>
      <c r="B128" t="s">
        <v>9</v>
      </c>
      <c r="C128" s="5" t="s">
        <v>57</v>
      </c>
      <c r="F128" s="3">
        <f>F69+G70+D2+E2+D3+E3</f>
        <v>1.7645374324423519</v>
      </c>
      <c r="G128" s="3">
        <f>F70+G69+D2+E2+D3+E3</f>
        <v>1.7647593622668971</v>
      </c>
      <c r="H128" s="12">
        <f t="shared" si="8"/>
        <v>1.7647593622668971</v>
      </c>
      <c r="I128" s="3">
        <f>SQRT(I69^2+J70^2+D2^2+E2^2+D3^2+E3^2)</f>
        <v>0.83254210616700342</v>
      </c>
      <c r="J128" s="3">
        <f>SQRT(I70^2+J69^2+D2^2+E2^2+D3^2+E3^2)</f>
        <v>0.83254215183487168</v>
      </c>
      <c r="K128" s="9">
        <f t="shared" ref="K128:K130" si="12">MAX(I128:J128)</f>
        <v>0.83254215183487168</v>
      </c>
    </row>
    <row r="129" spans="1:11" ht="14.25" x14ac:dyDescent="0.2">
      <c r="A129" t="s">
        <v>50</v>
      </c>
      <c r="B129" t="s">
        <v>8</v>
      </c>
      <c r="C129" s="5" t="s">
        <v>57</v>
      </c>
      <c r="F129" s="3">
        <f>F104+G105+D2+E2+D3+E3</f>
        <v>1.8195917912166766</v>
      </c>
      <c r="G129" s="3">
        <f>F105+G104+D2+E2+D3+E3</f>
        <v>1.8223220174761592</v>
      </c>
      <c r="H129" s="12">
        <f t="shared" si="8"/>
        <v>1.8223220174761592</v>
      </c>
      <c r="I129" s="3">
        <f>SQRT(F104^2+G105^2+D2^2+E2^2+D3^2+E3^2)</f>
        <v>0.8391168540683086</v>
      </c>
      <c r="J129" s="3">
        <f>SQRT(I105^2+J104^2+D2^2+E2^2+D3^2+E3^2)</f>
        <v>0.83816308202394385</v>
      </c>
      <c r="K129" s="9">
        <f t="shared" si="12"/>
        <v>0.8391168540683086</v>
      </c>
    </row>
    <row r="130" spans="1:11" ht="14.25" x14ac:dyDescent="0.2">
      <c r="A130" t="s">
        <v>50</v>
      </c>
      <c r="B130" t="s">
        <v>10</v>
      </c>
      <c r="F130" s="3">
        <f>D$114+E$114+D$115+E$115</f>
        <v>1</v>
      </c>
      <c r="G130" s="3">
        <f>D$114+E$114+D$115+E$115</f>
        <v>1</v>
      </c>
      <c r="H130" s="12">
        <f t="shared" ref="H130" si="13">MAX(F130:G130)</f>
        <v>1</v>
      </c>
      <c r="I130" s="3">
        <f>SQRT(I115^2+J115^2)</f>
        <v>0.39597979746446665</v>
      </c>
      <c r="J130" s="3">
        <f>SQRT(I115^2+J115^2)</f>
        <v>0.39597979746446665</v>
      </c>
      <c r="K130" s="9">
        <f t="shared" si="12"/>
        <v>0.39597979746446665</v>
      </c>
    </row>
    <row r="132" spans="1:11" ht="14.25" x14ac:dyDescent="0.2">
      <c r="A132" t="s">
        <v>67</v>
      </c>
      <c r="B132" t="s">
        <v>52</v>
      </c>
      <c r="C132" s="5" t="s">
        <v>57</v>
      </c>
      <c r="F132" s="3">
        <f>F36+G34+D2+E2+D3+E3</f>
        <v>1.7859441201989259</v>
      </c>
      <c r="G132" s="3">
        <f>F34+G36+D2+E2+D3+E3</f>
        <v>1.7821961245418221</v>
      </c>
      <c r="H132" s="12">
        <f t="shared" si="8"/>
        <v>1.7859441201989259</v>
      </c>
      <c r="I132" s="3">
        <f>SQRT(I36^2+J34^2+D2^2+E2^2+D3^2+E3^2)</f>
        <v>0.83276546462053957</v>
      </c>
      <c r="J132" s="3">
        <f>SQRT(I34^2+J36^2+ D2^2+E2^2+D3^2+E3^2)</f>
        <v>0.83275607260058004</v>
      </c>
      <c r="K132" s="9">
        <f t="shared" ref="K132:K135" si="14">MAX(I132:J132)</f>
        <v>0.83276546462053957</v>
      </c>
    </row>
    <row r="133" spans="1:11" ht="14.25" x14ac:dyDescent="0.2">
      <c r="A133" t="s">
        <v>67</v>
      </c>
      <c r="B133" t="s">
        <v>9</v>
      </c>
      <c r="C133" s="5" t="s">
        <v>57</v>
      </c>
      <c r="F133" s="3">
        <f>F72+G70+D2+E2+D3+E3</f>
        <v>1.8071373059372857</v>
      </c>
      <c r="G133" s="3">
        <f>F70+G72+D2+E2+D3+E3</f>
        <v>1.8021662546452746</v>
      </c>
      <c r="H133" s="12">
        <f t="shared" si="8"/>
        <v>1.8071373059372857</v>
      </c>
      <c r="I133" s="3">
        <f>SQRT(I72^2+J70^2+D2^2+E2^2+D3^2+E3^2)</f>
        <v>0.83341818729327888</v>
      </c>
      <c r="J133" s="3">
        <f>SQRT(I70^2+J72^2+ D2^2+E2^2+D3^2+E3^2)</f>
        <v>0.83340167811283394</v>
      </c>
      <c r="K133" s="9">
        <f t="shared" si="14"/>
        <v>0.83341818729327888</v>
      </c>
    </row>
    <row r="134" spans="1:11" ht="14.25" x14ac:dyDescent="0.2">
      <c r="A134" t="s">
        <v>67</v>
      </c>
      <c r="B134" t="s">
        <v>8</v>
      </c>
      <c r="C134" s="5" t="s">
        <v>57</v>
      </c>
      <c r="F134" s="3">
        <f>F107+G105+D2+E2+D3+E3</f>
        <v>1.9857385131555167</v>
      </c>
      <c r="G134" s="3">
        <f>F105+G107+D2+E2+D3+E3</f>
        <v>1.9249930887043929</v>
      </c>
      <c r="H134" s="12">
        <f t="shared" si="8"/>
        <v>1.9857385131555167</v>
      </c>
      <c r="I134" s="3">
        <f>SQRT(I107^2+J105^2+D2^2+E2^2+D3^2+E3^2)</f>
        <v>0.84700558816609239</v>
      </c>
      <c r="J134" s="3">
        <f>SQRT(I105^2+J107^2+D2^2+E2^2+D3^2+E3^2)</f>
        <v>0.84457476051654745</v>
      </c>
      <c r="K134" s="9">
        <f t="shared" si="14"/>
        <v>0.84700558816609239</v>
      </c>
    </row>
    <row r="135" spans="1:11" ht="14.25" x14ac:dyDescent="0.2">
      <c r="A135" t="s">
        <v>67</v>
      </c>
      <c r="B135" t="s">
        <v>10</v>
      </c>
      <c r="F135" s="3">
        <f>D$114+E$114+D$115+E$115</f>
        <v>1</v>
      </c>
      <c r="G135" s="3">
        <f>D$114+E$114+D$115+E$115</f>
        <v>1</v>
      </c>
      <c r="H135" s="12">
        <f t="shared" si="8"/>
        <v>1</v>
      </c>
      <c r="I135" s="3">
        <f>SQRT(I115^2+J115^2)</f>
        <v>0.39597979746446665</v>
      </c>
      <c r="J135" s="3">
        <f>SQRT(I115^2+J115^2)</f>
        <v>0.39597979746446665</v>
      </c>
      <c r="K135" s="9">
        <f t="shared" si="14"/>
        <v>0.39597979746446665</v>
      </c>
    </row>
    <row r="137" spans="1:11" ht="14.25" x14ac:dyDescent="0.2">
      <c r="A137" t="s">
        <v>58</v>
      </c>
      <c r="B137" t="s">
        <v>52</v>
      </c>
      <c r="C137" s="5" t="s">
        <v>57</v>
      </c>
      <c r="F137" s="3">
        <f>F36+G35+D2+E2+D3+E3</f>
        <v>1.7881498448498072</v>
      </c>
      <c r="G137" s="3">
        <f>F35+G36+D2+E2+D3+E3</f>
        <v>1.7848619442500866</v>
      </c>
      <c r="H137" s="12">
        <f t="shared" si="8"/>
        <v>1.7881498448498072</v>
      </c>
      <c r="I137" s="3">
        <f>SQRT(I36^2+J35^2+D2^2+E2^2+D3^2+E3^2)</f>
        <v>0.83277108862338112</v>
      </c>
      <c r="J137" s="3">
        <f>SQRT(I35^2+J36^2+ D2^2+E2^2+D3^2+E3^2)</f>
        <v>0.83276194133649317</v>
      </c>
      <c r="K137" s="9">
        <f t="shared" ref="K137:K139" si="15">MAX(I137:J137)</f>
        <v>0.83277108862338112</v>
      </c>
    </row>
    <row r="138" spans="1:11" ht="14.25" x14ac:dyDescent="0.2">
      <c r="A138" t="s">
        <v>58</v>
      </c>
      <c r="B138" t="s">
        <v>9</v>
      </c>
      <c r="C138" s="5" t="s">
        <v>57</v>
      </c>
      <c r="F138" s="3">
        <f>F72+G71+D2+E2+D3+E3</f>
        <v>1.8115466001342511</v>
      </c>
      <c r="G138" s="3">
        <f>F71+G72+D2+E2+D3+E3</f>
        <v>1.8071858587006737</v>
      </c>
      <c r="H138" s="12">
        <f t="shared" si="8"/>
        <v>1.8115466001342511</v>
      </c>
      <c r="I138" s="3">
        <f>SQRT(I72^2+J71^2+D2^2+E2^2+D3^2+E3^2)</f>
        <v>0.83344064750879243</v>
      </c>
      <c r="J138" s="3">
        <f>SQRT(I71^2+J72^2+ D2^2+E2^2+D3^2+E3^2)</f>
        <v>0.83342456894870698</v>
      </c>
      <c r="K138" s="9">
        <f t="shared" si="15"/>
        <v>0.83344064750879243</v>
      </c>
    </row>
    <row r="139" spans="1:11" ht="14.25" x14ac:dyDescent="0.2">
      <c r="A139" t="s">
        <v>58</v>
      </c>
      <c r="B139" t="s">
        <v>8</v>
      </c>
      <c r="C139" s="5" t="s">
        <v>57</v>
      </c>
      <c r="F139" s="3">
        <f>F107+G106+D2+E2+D3+E3</f>
        <v>1.9979134304794122</v>
      </c>
      <c r="G139" s="3">
        <f>F106+G107+D2+E2+D3+E3</f>
        <v>1.9446680430499796</v>
      </c>
      <c r="H139" s="12">
        <f t="shared" si="8"/>
        <v>1.9979134304794122</v>
      </c>
      <c r="I139" s="3">
        <f>SQRT(I107^2+J106^2+D2^2+E2^2+D3^2+E3^2)</f>
        <v>0.8471741737681554</v>
      </c>
      <c r="J139" s="3">
        <f>SQRT(I106^2+J107^2+D2^2+E2^2+D3^2+E3^2)</f>
        <v>0.84480795790051222</v>
      </c>
      <c r="K139" s="9">
        <f t="shared" si="15"/>
        <v>0.8471741737681554</v>
      </c>
    </row>
    <row r="140" spans="1:11" ht="14.25" x14ac:dyDescent="0.2">
      <c r="A140" t="s">
        <v>58</v>
      </c>
      <c r="B140" t="s">
        <v>10</v>
      </c>
      <c r="F140" s="3">
        <f>D$114+E$114+D$115+E$115</f>
        <v>1</v>
      </c>
      <c r="G140" s="3">
        <f>D$114+E$114+D$115+E$115</f>
        <v>1</v>
      </c>
      <c r="H140" s="12">
        <f t="shared" ref="H140" si="16">MAX(F140:G140)</f>
        <v>1</v>
      </c>
      <c r="I140" s="3">
        <f>SQRT(I115^2+J115^2)</f>
        <v>0.39597979746446665</v>
      </c>
      <c r="J140" s="3">
        <f>SQRT(I115^2+J115^2)</f>
        <v>0.39597979746446665</v>
      </c>
      <c r="K140" s="9">
        <f t="shared" ref="K140" si="17">MAX(I140:J140)</f>
        <v>0.39597979746446665</v>
      </c>
    </row>
    <row r="142" spans="1:11" ht="14.25" x14ac:dyDescent="0.2">
      <c r="A142" t="s">
        <v>34</v>
      </c>
      <c r="B142" t="s">
        <v>52</v>
      </c>
      <c r="F142" s="3">
        <f>F34+G39</f>
        <v>0.47454370415085784</v>
      </c>
      <c r="G142" s="3">
        <f>F39+G33</f>
        <v>0.54030720679085631</v>
      </c>
      <c r="H142" s="12">
        <f t="shared" ref="H142:H160" si="18">MAX(F142:G142)</f>
        <v>0.54030720679085631</v>
      </c>
      <c r="I142" s="3">
        <f>SQRT(I34^2+J39^2)</f>
        <v>0.3317186643859133</v>
      </c>
      <c r="J142" s="3">
        <f>SQRT(I39^2+J33^2)</f>
        <v>0.33837200252700467</v>
      </c>
      <c r="K142" s="9">
        <f t="shared" ref="K142:K145" si="19">MAX(I142:J142)</f>
        <v>0.33837200252700467</v>
      </c>
    </row>
    <row r="143" spans="1:11" ht="14.25" x14ac:dyDescent="0.2">
      <c r="A143" t="s">
        <v>34</v>
      </c>
      <c r="B143" t="s">
        <v>9</v>
      </c>
      <c r="F143" s="3">
        <f>F70+G75</f>
        <v>0.76611338325638578</v>
      </c>
      <c r="G143" s="3">
        <f>F75+G69</f>
        <v>0.85259008913835554</v>
      </c>
      <c r="H143" s="12">
        <f t="shared" si="18"/>
        <v>0.85259008913835554</v>
      </c>
      <c r="I143" s="3">
        <f>SQRT(I70^2+J75^2)</f>
        <v>0.61259931884892727</v>
      </c>
      <c r="J143" s="3">
        <f>SQRT(I75^2+J70^2)</f>
        <v>0.61893935211110207</v>
      </c>
      <c r="K143" s="9">
        <f t="shared" si="19"/>
        <v>0.61893935211110207</v>
      </c>
    </row>
    <row r="144" spans="1:11" ht="14.25" x14ac:dyDescent="0.2">
      <c r="A144" t="s">
        <v>34</v>
      </c>
      <c r="B144" t="s">
        <v>8</v>
      </c>
      <c r="C144" s="5" t="s">
        <v>57</v>
      </c>
      <c r="F144" s="3">
        <f>F105+G105+D2+E2+D3+E3</f>
        <v>1.8267572901611473</v>
      </c>
      <c r="G144" s="3">
        <f>F105+G105+D2+E2+D3+E3</f>
        <v>1.8267572901611473</v>
      </c>
      <c r="H144" s="12">
        <f t="shared" si="18"/>
        <v>1.8267572901611473</v>
      </c>
      <c r="I144" s="3">
        <f>SQRT(I105^2+J105^2+D2^2+E2^2+D3^2+E3^2)</f>
        <v>0.8381812032460646</v>
      </c>
      <c r="J144" s="3">
        <f>SQRT(I105^2+J105^2+D2^2+E2^2+D3^2+E3^2)</f>
        <v>0.8381812032460646</v>
      </c>
      <c r="K144" s="9">
        <f t="shared" si="19"/>
        <v>0.8381812032460646</v>
      </c>
    </row>
    <row r="145" spans="1:11" ht="14.25" x14ac:dyDescent="0.2">
      <c r="A145" t="s">
        <v>34</v>
      </c>
      <c r="B145" t="s">
        <v>10</v>
      </c>
      <c r="F145" s="3">
        <f>D$114+E$114+D$115+E$115</f>
        <v>1</v>
      </c>
      <c r="G145" s="3">
        <f>D$114+E$114+D$115+E$115</f>
        <v>1</v>
      </c>
      <c r="H145" s="12">
        <f t="shared" si="18"/>
        <v>1</v>
      </c>
      <c r="I145" s="3">
        <f>SQRT(I115^2+J115^2)</f>
        <v>0.39597979746446665</v>
      </c>
      <c r="J145" s="3">
        <f>SQRT(I115^2+J115^2)</f>
        <v>0.39597979746446665</v>
      </c>
      <c r="K145" s="9">
        <f t="shared" si="19"/>
        <v>0.39597979746446665</v>
      </c>
    </row>
    <row r="147" spans="1:11" ht="14.25" x14ac:dyDescent="0.2">
      <c r="A147" t="s">
        <v>54</v>
      </c>
      <c r="B147" t="s">
        <v>52</v>
      </c>
      <c r="F147" s="3">
        <f>F34+G34+D2+E2+D3+E3</f>
        <v>1.7642537433459833</v>
      </c>
      <c r="G147" s="3">
        <f>F34+G34+D2+E2+D3+E3</f>
        <v>1.7642537433459833</v>
      </c>
      <c r="H147" s="12">
        <f t="shared" si="18"/>
        <v>1.7642537433459833</v>
      </c>
      <c r="I147" s="3">
        <f>I34^2+J34^2+D2^2+E2^2+D3^2+E3^2</f>
        <v>0.69312412801019263</v>
      </c>
      <c r="J147" s="3">
        <f>I34^2+J34^2+D2^2+E2^2+D3^2+E3^2</f>
        <v>0.69312412801019263</v>
      </c>
      <c r="K147" s="9">
        <f t="shared" ref="K147:K150" si="20">MAX(I147:J147)</f>
        <v>0.69312412801019263</v>
      </c>
    </row>
    <row r="148" spans="1:11" ht="14.25" x14ac:dyDescent="0.2">
      <c r="A148" t="s">
        <v>54</v>
      </c>
      <c r="B148" t="s">
        <v>9</v>
      </c>
      <c r="F148" s="3">
        <f>F52+G52+D2+E2+D3+E3</f>
        <v>1.6</v>
      </c>
      <c r="G148" s="3">
        <f>F52+G52+D2+E2+D3+E3</f>
        <v>1.6</v>
      </c>
      <c r="H148" s="12">
        <f t="shared" si="18"/>
        <v>1.6</v>
      </c>
      <c r="I148" s="3">
        <f>I52^2+J52^2+D2^2+E2^2+D3^2+E3^2</f>
        <v>0.67999999999999994</v>
      </c>
      <c r="J148" s="3">
        <f>I52^2+J52^2+D2^2+E2^2+D3^2+E3^2</f>
        <v>0.67999999999999994</v>
      </c>
      <c r="K148" s="9">
        <f t="shared" si="20"/>
        <v>0.67999999999999994</v>
      </c>
    </row>
    <row r="149" spans="1:11" ht="14.25" x14ac:dyDescent="0.2">
      <c r="A149" t="s">
        <v>54</v>
      </c>
      <c r="B149" t="s">
        <v>8</v>
      </c>
      <c r="F149" s="3">
        <f>F105+G105+D2+E2+D3+E3</f>
        <v>1.8267572901611473</v>
      </c>
      <c r="G149" s="3">
        <f>F105+G105+D2+E2+D3+E3</f>
        <v>1.8267572901611473</v>
      </c>
      <c r="H149" s="12">
        <f t="shared" si="18"/>
        <v>1.8267572901611473</v>
      </c>
      <c r="I149" s="3">
        <f>I105^2+J105^2+D2^2+E2^2+D3^2+E3^2</f>
        <v>0.70254772947502064</v>
      </c>
      <c r="J149" s="3">
        <f>I105^2+J105^2+D2^2+E2^2+D3^2+E3^2</f>
        <v>0.70254772947502064</v>
      </c>
      <c r="K149" s="9">
        <f t="shared" si="20"/>
        <v>0.70254772947502064</v>
      </c>
    </row>
    <row r="150" spans="1:11" ht="14.25" x14ac:dyDescent="0.2">
      <c r="A150" t="s">
        <v>54</v>
      </c>
      <c r="B150" t="s">
        <v>10</v>
      </c>
      <c r="F150" s="3">
        <f>D$114+E$114+D$115+E$115</f>
        <v>1</v>
      </c>
      <c r="G150" s="3">
        <f>D$114+E$114+D$115+E$115</f>
        <v>1</v>
      </c>
      <c r="H150" s="12">
        <f t="shared" si="18"/>
        <v>1</v>
      </c>
      <c r="I150" s="3">
        <f>SQRT(I115^2+J115^2)</f>
        <v>0.39597979746446665</v>
      </c>
      <c r="J150" s="3">
        <f>SQRT(I115^2+J115^2)</f>
        <v>0.39597979746446665</v>
      </c>
      <c r="K150" s="9">
        <f t="shared" si="20"/>
        <v>0.39597979746446665</v>
      </c>
    </row>
    <row r="152" spans="1:11" ht="14.25" x14ac:dyDescent="0.2">
      <c r="A152" t="s">
        <v>68</v>
      </c>
      <c r="B152" t="s">
        <v>52</v>
      </c>
      <c r="F152" s="3">
        <f>F35+G32+D4+E4+E5</f>
        <v>0.41791526618607827</v>
      </c>
      <c r="G152" s="3">
        <f>F32+G35+D4+E4+D5</f>
        <v>0.51724574476559104</v>
      </c>
      <c r="H152" s="12">
        <f t="shared" si="18"/>
        <v>0.51724574476559104</v>
      </c>
      <c r="I152" s="3">
        <f>SQRT(I35^2+J32^2+D4^2+E4^2+E5^2)</f>
        <v>0.18963349227877091</v>
      </c>
      <c r="J152" s="3">
        <f>SQRT(I32^2+J35^2+D4^2+E4^2+D5^2)</f>
        <v>0.23655952447258236</v>
      </c>
      <c r="K152" s="9">
        <f t="shared" ref="K152:K160" si="21">MAX(I152:J152)</f>
        <v>0.23655952447258236</v>
      </c>
    </row>
    <row r="153" spans="1:11" ht="14.25" x14ac:dyDescent="0.2">
      <c r="A153" t="s">
        <v>68</v>
      </c>
      <c r="B153" t="s">
        <v>9</v>
      </c>
      <c r="F153" s="3">
        <f>F71+G68+D4+E4+E5</f>
        <v>0.41537494129830094</v>
      </c>
      <c r="G153" s="3">
        <f>F68+G71+D4+E4+D5</f>
        <v>0.51448682321579031</v>
      </c>
      <c r="H153" s="12">
        <f t="shared" si="18"/>
        <v>0.51448682321579031</v>
      </c>
      <c r="I153" s="3">
        <f>SQRT(I71^2+J68^2+D4^2+E4^2+E5^2)</f>
        <v>0.18716944262051091</v>
      </c>
      <c r="J153" s="3">
        <f>SQRT(I68^2+J71^2+D4^2+E4^2+D5^2)</f>
        <v>0.2345881573102889</v>
      </c>
      <c r="K153" s="9">
        <f t="shared" si="21"/>
        <v>0.2345881573102889</v>
      </c>
    </row>
    <row r="154" spans="1:11" ht="14.25" x14ac:dyDescent="0.2">
      <c r="A154" t="s">
        <v>68</v>
      </c>
      <c r="B154" t="s">
        <v>8</v>
      </c>
      <c r="F154" s="3">
        <f>F106+G103+D4+E4+E5</f>
        <v>0.49087956227900725</v>
      </c>
      <c r="G154" s="3">
        <f>F103+G106+D4+E4+D5</f>
        <v>0.57996162288402786</v>
      </c>
      <c r="H154" s="12">
        <f t="shared" si="18"/>
        <v>0.57996162288402786</v>
      </c>
      <c r="I154" s="3">
        <f>SQRT(I106^2+J103^2+D4^2+E4^2+E5^2)</f>
        <v>0.21309590123677058</v>
      </c>
      <c r="J154" s="3">
        <f>SQRT(I103^2+J106^2+D4^2+E4^2+D5^2)</f>
        <v>0.25551802156004683</v>
      </c>
      <c r="K154" s="9">
        <f t="shared" si="21"/>
        <v>0.25551802156004683</v>
      </c>
    </row>
    <row r="155" spans="1:11" ht="14.25" x14ac:dyDescent="0.2">
      <c r="A155" t="s">
        <v>68</v>
      </c>
      <c r="B155" t="s">
        <v>10</v>
      </c>
      <c r="F155" s="3">
        <f>D$114+E$114+D$115+E$115+D4+E4+E5</f>
        <v>1.2500000000000002</v>
      </c>
      <c r="G155" s="3">
        <f>D$114+E$114+D$115+E$115+D4+E4+D5</f>
        <v>1.35</v>
      </c>
      <c r="H155" s="12">
        <f t="shared" si="18"/>
        <v>1.35</v>
      </c>
      <c r="I155" s="3">
        <f>SQRT(I115^2+J115^2+D4^2+E4^2+E5^2)</f>
        <v>0.42343830719480263</v>
      </c>
      <c r="J155" s="3">
        <f>SQRT(I115^2+J115^2+D4^2+E4^2+D5^2)</f>
        <v>0.44643028571099436</v>
      </c>
      <c r="K155" s="9">
        <f t="shared" si="21"/>
        <v>0.44643028571099436</v>
      </c>
    </row>
    <row r="157" spans="1:11" ht="14.25" x14ac:dyDescent="0.2">
      <c r="A157" t="s">
        <v>69</v>
      </c>
      <c r="B157" t="s">
        <v>52</v>
      </c>
      <c r="F157" s="3">
        <f>F35+G31+D4+E4+E5</f>
        <v>0.41790165453307654</v>
      </c>
      <c r="G157" s="3">
        <f>F31+G35+D4+E4+D5</f>
        <v>0.51722929493328695</v>
      </c>
      <c r="H157" s="12">
        <f t="shared" si="18"/>
        <v>0.51722929493328695</v>
      </c>
      <c r="I157" s="3">
        <f>SQRT(I35^2+J31^2+D4^2+E4^2+E5^2)</f>
        <v>0.18963349160624454</v>
      </c>
      <c r="J157" s="3">
        <f>SQRT(I31^2+J35^2+D4^2+E4^2+D5^2)</f>
        <v>0.23655952391002508</v>
      </c>
      <c r="K157" s="9">
        <f t="shared" si="21"/>
        <v>0.23655952391002508</v>
      </c>
    </row>
    <row r="158" spans="1:11" ht="14.25" x14ac:dyDescent="0.2">
      <c r="A158" t="s">
        <v>69</v>
      </c>
      <c r="B158" t="s">
        <v>9</v>
      </c>
      <c r="F158" s="3">
        <f>F71+G67+D4+E4+E5</f>
        <v>0.4153477180510296</v>
      </c>
      <c r="G158" s="3">
        <f>F67+G71+D4+E4+D5</f>
        <v>0.51445583503734527</v>
      </c>
      <c r="H158" s="12">
        <f t="shared" si="18"/>
        <v>0.51445583503734527</v>
      </c>
      <c r="I158" s="3">
        <f>SQRT(I71^2+J67^2+D4^2+E4^2+E5^2)</f>
        <v>0.18716943989500107</v>
      </c>
      <c r="J158" s="3">
        <f>SQRT(I67^2+J71^2+D4^2+E4^2+D5^2)</f>
        <v>0.23458815509411066</v>
      </c>
      <c r="K158" s="9">
        <f t="shared" si="21"/>
        <v>0.23458815509411066</v>
      </c>
    </row>
    <row r="159" spans="1:11" ht="14.25" x14ac:dyDescent="0.2">
      <c r="A159" t="s">
        <v>69</v>
      </c>
      <c r="B159" t="s">
        <v>8</v>
      </c>
      <c r="F159" s="3">
        <f>F106+G102+D4+E4+E5</f>
        <v>0.49080426450923581</v>
      </c>
      <c r="G159" s="3">
        <f>F102+G106+D4+E4+D5</f>
        <v>0.57983998781247215</v>
      </c>
      <c r="H159" s="12">
        <f t="shared" si="18"/>
        <v>0.57983998781247215</v>
      </c>
      <c r="I159" s="3">
        <f>SQRT(I106^2+J102^2+D4^2+E4^2+E5^2)</f>
        <v>0.21309588292236709</v>
      </c>
      <c r="J159" s="3">
        <f>SQRT(I102^2+J106^2+D4^2+E4^2+D5^2)</f>
        <v>0.25551800050207596</v>
      </c>
      <c r="K159" s="9">
        <f t="shared" si="21"/>
        <v>0.25551800050207596</v>
      </c>
    </row>
    <row r="160" spans="1:11" ht="14.25" x14ac:dyDescent="0.2">
      <c r="A160" t="s">
        <v>69</v>
      </c>
      <c r="B160" t="s">
        <v>10</v>
      </c>
      <c r="F160" s="3">
        <f>D$114+E$114+D$115+E$115+D4+E4+E5</f>
        <v>1.2500000000000002</v>
      </c>
      <c r="G160" s="3">
        <f>D$114+E$114+D$115+E$115+D4+E4+D5</f>
        <v>1.35</v>
      </c>
      <c r="H160" s="12">
        <f t="shared" si="18"/>
        <v>1.35</v>
      </c>
      <c r="I160" s="3">
        <f>SQRT(I115^2+J115^2+D4^2+E4^2+E5^2)</f>
        <v>0.42343830719480263</v>
      </c>
      <c r="J160" s="3">
        <f>SQRT(I115^2+J115^2+D4^2+E4^2+D5^2)</f>
        <v>0.44643028571099436</v>
      </c>
      <c r="K160" s="9">
        <f t="shared" si="21"/>
        <v>0.44643028571099436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Rohde &amp; Schwarz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Lechner,Thomas,00051463</dc:creator>
  <cp:lastModifiedBy>Lechner,Thomas,00051463</cp:lastModifiedBy>
  <cp:lastPrinted>2011-12-20T15:30:34Z</cp:lastPrinted>
  <dcterms:created xsi:type="dcterms:W3CDTF">2011-12-02T08:41:36Z</dcterms:created>
  <dcterms:modified xsi:type="dcterms:W3CDTF">2017-06-08T14:03:28Z</dcterms:modified>
</cp:coreProperties>
</file>